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6"/>
  <workbookPr/>
  <mc:AlternateContent xmlns:mc="http://schemas.openxmlformats.org/markup-compatibility/2006">
    <mc:Choice Requires="x15">
      <x15ac:absPath xmlns:x15ac="http://schemas.microsoft.com/office/spreadsheetml/2010/11/ac" url="https://albatrosuno-my.sharepoint.com/personal/eprato_albatros_uno/Documents/Bacheca Albatros/Servizi/Consulenze Energia/Simulatore/Simulatore Social/"/>
    </mc:Choice>
  </mc:AlternateContent>
  <xr:revisionPtr revIDLastSave="246" documentId="8_{A5D312E7-2ED9-234D-B98F-EA44DDDC0C2A}" xr6:coauthVersionLast="47" xr6:coauthVersionMax="47" xr10:uidLastSave="{2E2ABFED-0975-0949-ACDF-834EF69B25D3}"/>
  <workbookProtection workbookAlgorithmName="SHA-512" workbookHashValue="yCVpCpbEQeYhO1kzISz42XRB4IjYzsoEsBoByT+6RStPvdzzAJKJQWVoKx9G4Rxutf9s+kPv86PMagsOB68+wg==" workbookSaltValue="hCff5mPObcW8xr2eR1+aCw==" workbookSpinCount="100000" lockStructure="1"/>
  <bookViews>
    <workbookView xWindow="0" yWindow="0" windowWidth="44800" windowHeight="25200" tabRatio="532" xr2:uid="{50C51ACF-3CB0-4356-9AC6-6AB21F462F00}"/>
  </bookViews>
  <sheets>
    <sheet name="SIMULATORE" sheetId="100" r:id="rId1"/>
    <sheet name="1" sheetId="103" state="hidden" r:id="rId2"/>
    <sheet name="2" sheetId="104" state="hidden" r:id="rId3"/>
    <sheet name="3" sheetId="97" state="hidden" r:id="rId4"/>
    <sheet name="4" sheetId="38" state="hidden" r:id="rId5"/>
    <sheet name="5" sheetId="88" state="hidden" r:id="rId6"/>
    <sheet name="6" sheetId="90" state="hidden" r:id="rId7"/>
    <sheet name="7" sheetId="78" state="hidden" r:id="rId8"/>
    <sheet name="8" sheetId="80" state="hidden" r:id="rId9"/>
    <sheet name="9" sheetId="81" state="hidden" r:id="rId10"/>
    <sheet name="10" sheetId="82" state="hidden" r:id="rId11"/>
    <sheet name="11" sheetId="83" state="hidden" r:id="rId12"/>
    <sheet name="12" sheetId="84" state="hidden" r:id="rId13"/>
    <sheet name="13" sheetId="85" state="hidden" r:id="rId14"/>
    <sheet name="14" sheetId="66" state="hidden" r:id="rId15"/>
    <sheet name="15" sheetId="89" state="hidden" r:id="rId16"/>
    <sheet name="16" sheetId="95" state="hidden" r:id="rId17"/>
    <sheet name="17" sheetId="96" state="hidden" r:id="rId18"/>
    <sheet name="18" sheetId="93" state="hidden" r:id="rId19"/>
  </sheets>
  <definedNames>
    <definedName name="_">#REF!</definedName>
    <definedName name="____xlnm.Print_Area_1">#REF!</definedName>
    <definedName name="___bal1">#REF!</definedName>
    <definedName name="___bal10">#REF!</definedName>
    <definedName name="___bal11">#REF!</definedName>
    <definedName name="___bal12">#REF!</definedName>
    <definedName name="___bal13">#REF!</definedName>
    <definedName name="___bal14">#REF!</definedName>
    <definedName name="___bal15">#REF!</definedName>
    <definedName name="___bal2">#REF!</definedName>
    <definedName name="___bal3">#REF!</definedName>
    <definedName name="___bal4">#REF!</definedName>
    <definedName name="___bal5">#REF!</definedName>
    <definedName name="___bal6">#REF!</definedName>
    <definedName name="___bal7">#REF!</definedName>
    <definedName name="___bal8">#REF!</definedName>
    <definedName name="___bal9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0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ep01">#REF!</definedName>
    <definedName name="___dep02">#REF!</definedName>
    <definedName name="___dep03">#REF!</definedName>
    <definedName name="___dep04">#REF!</definedName>
    <definedName name="___dep96">#REF!</definedName>
    <definedName name="___dep97">#REF!</definedName>
    <definedName name="___dep98">#REF!</definedName>
    <definedName name="___dep99">#REF!</definedName>
    <definedName name="___dps01">#REF!</definedName>
    <definedName name="___dps02">#REF!</definedName>
    <definedName name="___dps03">#REF!</definedName>
    <definedName name="___dps04">#REF!</definedName>
    <definedName name="___dps96">#REF!</definedName>
    <definedName name="___dps97">#REF!</definedName>
    <definedName name="___dps98">#REF!</definedName>
    <definedName name="___dps99">#REF!</definedName>
    <definedName name="___eps01">#REF!</definedName>
    <definedName name="___eps02">#REF!</definedName>
    <definedName name="___eps03">#REF!</definedName>
    <definedName name="___eps04">#REF!</definedName>
    <definedName name="___eps96">#REF!</definedName>
    <definedName name="___eps97">#REF!</definedName>
    <definedName name="___eps98">#REF!</definedName>
    <definedName name="___eps99">#REF!</definedName>
    <definedName name="___gop01">#REF!</definedName>
    <definedName name="___gop02">#REF!</definedName>
    <definedName name="___gop03">#REF!</definedName>
    <definedName name="___gop04">#REF!</definedName>
    <definedName name="___gop96">#REF!</definedName>
    <definedName name="___gop97">#REF!</definedName>
    <definedName name="___gop98">#REF!</definedName>
    <definedName name="___gop99">#REF!</definedName>
    <definedName name="___min01">#REF!</definedName>
    <definedName name="___min02">#REF!</definedName>
    <definedName name="___min03">#REF!</definedName>
    <definedName name="___min04">#REF!</definedName>
    <definedName name="___min96">#REF!</definedName>
    <definedName name="___min97">#REF!</definedName>
    <definedName name="___min98">#REF!</definedName>
    <definedName name="___min99">#REF!</definedName>
    <definedName name="___op01">#REF!</definedName>
    <definedName name="___op02">#REF!</definedName>
    <definedName name="___op03">#REF!</definedName>
    <definedName name="___op04">#REF!</definedName>
    <definedName name="___op96">#REF!</definedName>
    <definedName name="___op97">#REF!</definedName>
    <definedName name="___op98">#REF!</definedName>
    <definedName name="___op99">#REF!</definedName>
    <definedName name="___pft01">#REF!</definedName>
    <definedName name="___pft02">#REF!</definedName>
    <definedName name="___pft03">#REF!</definedName>
    <definedName name="___pft04">#REF!</definedName>
    <definedName name="___pft96">#REF!</definedName>
    <definedName name="___pft97">#REF!</definedName>
    <definedName name="___pft98">#REF!</definedName>
    <definedName name="___pft99">#REF!</definedName>
    <definedName name="___ptp01">#REF!</definedName>
    <definedName name="___ptp02">#REF!</definedName>
    <definedName name="___ptp03">#REF!</definedName>
    <definedName name="___ptp04">#REF!</definedName>
    <definedName name="___ptp96">#REF!</definedName>
    <definedName name="___ptp97">#REF!</definedName>
    <definedName name="___ptp98">#REF!</definedName>
    <definedName name="___ptp99">#REF!</definedName>
    <definedName name="___roe01">#REF!</definedName>
    <definedName name="___roe02">#REF!</definedName>
    <definedName name="___roe03">#REF!</definedName>
    <definedName name="___roe04">#REF!</definedName>
    <definedName name="___roe96">#REF!</definedName>
    <definedName name="___roe97">#REF!</definedName>
    <definedName name="___roe98">#REF!</definedName>
    <definedName name="___roe99">#REF!</definedName>
    <definedName name="___sye01">#REF!</definedName>
    <definedName name="___sye02">#REF!</definedName>
    <definedName name="___sye03">#REF!</definedName>
    <definedName name="___sye04">#REF!</definedName>
    <definedName name="___sye96">#REF!</definedName>
    <definedName name="___sye97">#REF!</definedName>
    <definedName name="___sye98">#REF!</definedName>
    <definedName name="___sye99">#REF!</definedName>
    <definedName name="___tax01">#REF!</definedName>
    <definedName name="___tax02">#REF!</definedName>
    <definedName name="___tax03">#REF!</definedName>
    <definedName name="___tax04">#REF!</definedName>
    <definedName name="___tax96">#REF!</definedName>
    <definedName name="___tax97">#REF!</definedName>
    <definedName name="___tax98">#REF!</definedName>
    <definedName name="___tax99">#REF!</definedName>
    <definedName name="___tfr01">#REF!</definedName>
    <definedName name="___tfr02">#REF!</definedName>
    <definedName name="___tfr03">#REF!</definedName>
    <definedName name="___tfr04">#REF!</definedName>
    <definedName name="___tfr96">#REF!</definedName>
    <definedName name="___tfr97">#REF!</definedName>
    <definedName name="___tfr98">#REF!</definedName>
    <definedName name="___tfr99">#REF!</definedName>
    <definedName name="___xlnm.Print_Area_1">#REF!</definedName>
    <definedName name="__bal1">#REF!</definedName>
    <definedName name="__bal10">#REF!</definedName>
    <definedName name="__bal11">#REF!</definedName>
    <definedName name="__bal12">#REF!</definedName>
    <definedName name="__bal13">#REF!</definedName>
    <definedName name="__bal14">#REF!</definedName>
    <definedName name="__bal15">#REF!</definedName>
    <definedName name="__bal2">#REF!</definedName>
    <definedName name="__bal3">#REF!</definedName>
    <definedName name="__bal4">#REF!</definedName>
    <definedName name="__bal5">#REF!</definedName>
    <definedName name="__bal6">#REF!</definedName>
    <definedName name="__bal7">#REF!</definedName>
    <definedName name="__bal8">#REF!</definedName>
    <definedName name="__bal9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ep01">#REF!</definedName>
    <definedName name="__dep02">#REF!</definedName>
    <definedName name="__dep03">#REF!</definedName>
    <definedName name="__dep04">#REF!</definedName>
    <definedName name="__dep96">#REF!</definedName>
    <definedName name="__dep97">#REF!</definedName>
    <definedName name="__dep98">#REF!</definedName>
    <definedName name="__dep99">#REF!</definedName>
    <definedName name="__dps01">#REF!</definedName>
    <definedName name="__dps02">#REF!</definedName>
    <definedName name="__dps03">#REF!</definedName>
    <definedName name="__dps04">#REF!</definedName>
    <definedName name="__dps96">#REF!</definedName>
    <definedName name="__dps97">#REF!</definedName>
    <definedName name="__dps98">#REF!</definedName>
    <definedName name="__dps99">#REF!</definedName>
    <definedName name="__eps01">#REF!</definedName>
    <definedName name="__eps02">#REF!</definedName>
    <definedName name="__eps03">#REF!</definedName>
    <definedName name="__eps04">#REF!</definedName>
    <definedName name="__eps96">#REF!</definedName>
    <definedName name="__eps97">#REF!</definedName>
    <definedName name="__eps98">#REF!</definedName>
    <definedName name="__eps99">#REF!</definedName>
    <definedName name="__gop01">#REF!</definedName>
    <definedName name="__gop02">#REF!</definedName>
    <definedName name="__gop03">#REF!</definedName>
    <definedName name="__gop04">#REF!</definedName>
    <definedName name="__gop96">#REF!</definedName>
    <definedName name="__gop97">#REF!</definedName>
    <definedName name="__gop98">#REF!</definedName>
    <definedName name="__gop99">#REF!</definedName>
    <definedName name="__min01">#REF!</definedName>
    <definedName name="__min02">#REF!</definedName>
    <definedName name="__min03">#REF!</definedName>
    <definedName name="__min04">#REF!</definedName>
    <definedName name="__min96">#REF!</definedName>
    <definedName name="__min97">#REF!</definedName>
    <definedName name="__min98">#REF!</definedName>
    <definedName name="__min99">#REF!</definedName>
    <definedName name="__op01">#REF!</definedName>
    <definedName name="__op02">#REF!</definedName>
    <definedName name="__op03">#REF!</definedName>
    <definedName name="__op04">#REF!</definedName>
    <definedName name="__op96">#REF!</definedName>
    <definedName name="__op97">#REF!</definedName>
    <definedName name="__op98">#REF!</definedName>
    <definedName name="__op99">#REF!</definedName>
    <definedName name="__pft01">#REF!</definedName>
    <definedName name="__pft02">#REF!</definedName>
    <definedName name="__pft03">#REF!</definedName>
    <definedName name="__pft04">#REF!</definedName>
    <definedName name="__pft96">#REF!</definedName>
    <definedName name="__pft97">#REF!</definedName>
    <definedName name="__pft98">#REF!</definedName>
    <definedName name="__pft99">#REF!</definedName>
    <definedName name="__ptp01">#REF!</definedName>
    <definedName name="__ptp02">#REF!</definedName>
    <definedName name="__ptp03">#REF!</definedName>
    <definedName name="__ptp04">#REF!</definedName>
    <definedName name="__ptp96">#REF!</definedName>
    <definedName name="__ptp97">#REF!</definedName>
    <definedName name="__ptp98">#REF!</definedName>
    <definedName name="__ptp99">#REF!</definedName>
    <definedName name="__roe01">#REF!</definedName>
    <definedName name="__roe02">#REF!</definedName>
    <definedName name="__roe03">#REF!</definedName>
    <definedName name="__roe04">#REF!</definedName>
    <definedName name="__roe96">#REF!</definedName>
    <definedName name="__roe97">#REF!</definedName>
    <definedName name="__roe98">#REF!</definedName>
    <definedName name="__roe99">#REF!</definedName>
    <definedName name="__sye01">#REF!</definedName>
    <definedName name="__sye02">#REF!</definedName>
    <definedName name="__sye03">#REF!</definedName>
    <definedName name="__sye04">#REF!</definedName>
    <definedName name="__sye96">#REF!</definedName>
    <definedName name="__sye97">#REF!</definedName>
    <definedName name="__sye98">#REF!</definedName>
    <definedName name="__sye99">#REF!</definedName>
    <definedName name="__tax01">#REF!</definedName>
    <definedName name="__tax02">#REF!</definedName>
    <definedName name="__tax03">#REF!</definedName>
    <definedName name="__tax04">#REF!</definedName>
    <definedName name="__tax96">#REF!</definedName>
    <definedName name="__tax97">#REF!</definedName>
    <definedName name="__tax98">#REF!</definedName>
    <definedName name="__tax99">#REF!</definedName>
    <definedName name="__tfr01">#REF!</definedName>
    <definedName name="__tfr02">#REF!</definedName>
    <definedName name="__tfr03">#REF!</definedName>
    <definedName name="__tfr04">#REF!</definedName>
    <definedName name="__tfr96">#REF!</definedName>
    <definedName name="__tfr97">#REF!</definedName>
    <definedName name="__tfr98">#REF!</definedName>
    <definedName name="__tfr99">#REF!</definedName>
    <definedName name="__xlnm.Print_Area_1">#REF!</definedName>
    <definedName name="_0">#REF!</definedName>
    <definedName name="_1">#REF!</definedName>
    <definedName name="_1_C">#REF!</definedName>
    <definedName name="_1_D">#REF!</definedName>
    <definedName name="_11">#REF!</definedName>
    <definedName name="_13">#REF!</definedName>
    <definedName name="_14">#REF!</definedName>
    <definedName name="_15">#REF!</definedName>
    <definedName name="_16">#REF!</definedName>
    <definedName name="_17">#REF!</definedName>
    <definedName name="_18">#REF!</definedName>
    <definedName name="_19">#REF!</definedName>
    <definedName name="_2_A">#REF!</definedName>
    <definedName name="_2_D">#REF!</definedName>
    <definedName name="_20">#REF!</definedName>
    <definedName name="_3">#REF!</definedName>
    <definedName name="_30">#REF!</definedName>
    <definedName name="_4">#REF!</definedName>
    <definedName name="_4_C">#REF!</definedName>
    <definedName name="_4_D">#REF!</definedName>
    <definedName name="_5">#REF!</definedName>
    <definedName name="_5_C">#REF!</definedName>
    <definedName name="_5_D">#REF!</definedName>
    <definedName name="_6_C">#REF!</definedName>
    <definedName name="_6_D">#REF!</definedName>
    <definedName name="_7_C">#REF!</definedName>
    <definedName name="_7_D">#REF!</definedName>
    <definedName name="_8">#REF!</definedName>
    <definedName name="_9">#REF!</definedName>
    <definedName name="_9_A">#REF!</definedName>
    <definedName name="_bal1">#REF!</definedName>
    <definedName name="_bal10">#REF!</definedName>
    <definedName name="_bal11">#REF!</definedName>
    <definedName name="_bal12">#REF!</definedName>
    <definedName name="_bal13">#REF!</definedName>
    <definedName name="_bal14">#REF!</definedName>
    <definedName name="_bal15">#REF!</definedName>
    <definedName name="_bal2">#REF!</definedName>
    <definedName name="_bal3">#REF!</definedName>
    <definedName name="_bal4">#REF!</definedName>
    <definedName name="_bal5">#REF!</definedName>
    <definedName name="_bal6">#REF!</definedName>
    <definedName name="_bal7">#REF!</definedName>
    <definedName name="_bal8">#REF!</definedName>
    <definedName name="_bal9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ep01">#REF!</definedName>
    <definedName name="_dep02">#REF!</definedName>
    <definedName name="_dep03">#REF!</definedName>
    <definedName name="_dep04">#REF!</definedName>
    <definedName name="_dep96">#REF!</definedName>
    <definedName name="_dep97">#REF!</definedName>
    <definedName name="_dep98">#REF!</definedName>
    <definedName name="_dep99">#REF!</definedName>
    <definedName name="_dps01">#REF!</definedName>
    <definedName name="_dps02">#REF!</definedName>
    <definedName name="_dps03">#REF!</definedName>
    <definedName name="_dps04">#REF!</definedName>
    <definedName name="_dps96">#REF!</definedName>
    <definedName name="_dps97">#REF!</definedName>
    <definedName name="_dps98">#REF!</definedName>
    <definedName name="_dps99">#REF!</definedName>
    <definedName name="_eps01">#REF!</definedName>
    <definedName name="_eps02">#REF!</definedName>
    <definedName name="_eps03">#REF!</definedName>
    <definedName name="_eps04">#REF!</definedName>
    <definedName name="_eps96">#REF!</definedName>
    <definedName name="_eps97">#REF!</definedName>
    <definedName name="_eps98">#REF!</definedName>
    <definedName name="_eps99">#REF!</definedName>
    <definedName name="_gop01">#REF!</definedName>
    <definedName name="_gop02">#REF!</definedName>
    <definedName name="_gop03">#REF!</definedName>
    <definedName name="_gop04">#REF!</definedName>
    <definedName name="_gop96">#REF!</definedName>
    <definedName name="_gop97">#REF!</definedName>
    <definedName name="_gop98">#REF!</definedName>
    <definedName name="_gop99">#REF!</definedName>
    <definedName name="_min01">#REF!</definedName>
    <definedName name="_min02">#REF!</definedName>
    <definedName name="_min03">#REF!</definedName>
    <definedName name="_min04">#REF!</definedName>
    <definedName name="_min96">#REF!</definedName>
    <definedName name="_min97">#REF!</definedName>
    <definedName name="_min98">#REF!</definedName>
    <definedName name="_min99">#REF!</definedName>
    <definedName name="_op01">#REF!</definedName>
    <definedName name="_op02">#REF!</definedName>
    <definedName name="_op03">#REF!</definedName>
    <definedName name="_op04">#REF!</definedName>
    <definedName name="_op96">#REF!</definedName>
    <definedName name="_op97">#REF!</definedName>
    <definedName name="_op98">#REF!</definedName>
    <definedName name="_op99">#REF!</definedName>
    <definedName name="_pft01">#REF!</definedName>
    <definedName name="_pft02">#REF!</definedName>
    <definedName name="_pft03">#REF!</definedName>
    <definedName name="_pft04">#REF!</definedName>
    <definedName name="_pft96">#REF!</definedName>
    <definedName name="_pft97">#REF!</definedName>
    <definedName name="_pft98">#REF!</definedName>
    <definedName name="_pft99">#REF!</definedName>
    <definedName name="_ptp01">#REF!</definedName>
    <definedName name="_ptp02">#REF!</definedName>
    <definedName name="_ptp03">#REF!</definedName>
    <definedName name="_ptp04">#REF!</definedName>
    <definedName name="_ptp96">#REF!</definedName>
    <definedName name="_ptp97">#REF!</definedName>
    <definedName name="_ptp98">#REF!</definedName>
    <definedName name="_ptp99">#REF!</definedName>
    <definedName name="_roe01">#REF!</definedName>
    <definedName name="_roe02">#REF!</definedName>
    <definedName name="_roe03">#REF!</definedName>
    <definedName name="_roe04">#REF!</definedName>
    <definedName name="_roe96">#REF!</definedName>
    <definedName name="_roe97">#REF!</definedName>
    <definedName name="_roe98">#REF!</definedName>
    <definedName name="_roe99">#REF!</definedName>
    <definedName name="_Sort" hidden="1">#REF!</definedName>
    <definedName name="_sye01">#REF!</definedName>
    <definedName name="_sye02">#REF!</definedName>
    <definedName name="_sye03">#REF!</definedName>
    <definedName name="_sye04">#REF!</definedName>
    <definedName name="_sye96">#REF!</definedName>
    <definedName name="_sye97">#REF!</definedName>
    <definedName name="_sye98">#REF!</definedName>
    <definedName name="_sye99">#REF!</definedName>
    <definedName name="_tax01">#REF!</definedName>
    <definedName name="_tax02">#REF!</definedName>
    <definedName name="_tax03">#REF!</definedName>
    <definedName name="_tax04">#REF!</definedName>
    <definedName name="_tax96">#REF!</definedName>
    <definedName name="_tax97">#REF!</definedName>
    <definedName name="_tax98">#REF!</definedName>
    <definedName name="_tax99">#REF!</definedName>
    <definedName name="_tfr01">#REF!</definedName>
    <definedName name="_tfr02">#REF!</definedName>
    <definedName name="_tfr03">#REF!</definedName>
    <definedName name="_tfr04">#REF!</definedName>
    <definedName name="_tfr96">#REF!</definedName>
    <definedName name="_tfr97">#REF!</definedName>
    <definedName name="_tfr98">#REF!</definedName>
    <definedName name="_tfr99">#REF!</definedName>
    <definedName name="\a">#REF!</definedName>
    <definedName name="\d">#REF!</definedName>
    <definedName name="\r">#REF!</definedName>
    <definedName name="\s">#REF!</definedName>
    <definedName name="a">#REF!</definedName>
    <definedName name="AA">#REF!</definedName>
    <definedName name="AAi">#REF!</definedName>
    <definedName name="AB">#REF!</definedName>
    <definedName name="ABi">#REF!</definedName>
    <definedName name="ac">#REF!</definedName>
    <definedName name="AccessDatabase" hidden="1">"W:\USERS\AFC\RPT_98\INV_98\Cartel1.mdb"</definedName>
    <definedName name="Accordo_tariffario">#REF!</definedName>
    <definedName name="advavd">#REF!</definedName>
    <definedName name="Alfa">#REF!</definedName>
    <definedName name="Amm_scad_2005">#REF!</definedName>
    <definedName name="Ammont_prestito">#REF!</definedName>
    <definedName name="amort00">#REF!</definedName>
    <definedName name="amort01">#REF!</definedName>
    <definedName name="amort02">#REF!</definedName>
    <definedName name="amort03">#REF!</definedName>
    <definedName name="amort04">#REF!</definedName>
    <definedName name="amort96">#REF!</definedName>
    <definedName name="amort97">#REF!</definedName>
    <definedName name="amort98">#REF!</definedName>
    <definedName name="amort99">#REF!</definedName>
    <definedName name="Analisi_Costo_del_Lavoro">#REF!</definedName>
    <definedName name="anni">#REF!</definedName>
    <definedName name="Anni_prestito">#REF!</definedName>
    <definedName name="AnnoScelto">#REF!</definedName>
    <definedName name="anscount" hidden="1">1</definedName>
    <definedName name="area_2">#REF!</definedName>
    <definedName name="Area_formato">#REF!,#REF!,#REF!,#REF!,#REF!,#REF!,#REF!,#REF!,#REF!,#REF!,#REF!,#REF!,#REF!,#REF!,#REF!</definedName>
    <definedName name="_xlnm.Print_Area" localSheetId="14">'14'!$A$2:$H$45</definedName>
    <definedName name="_xlnm.Print_Area">#REF!</definedName>
    <definedName name="AS">#REF!</definedName>
    <definedName name="AS2DocOpenMode" hidden="1">"AS2DocumentEdit"</definedName>
    <definedName name="asdfgh">#REF!</definedName>
    <definedName name="asdljflkasjdf">#REF!</definedName>
    <definedName name="assets00">#REF!</definedName>
    <definedName name="assets01">#REF!</definedName>
    <definedName name="assets02">#REF!</definedName>
    <definedName name="assets03">#REF!</definedName>
    <definedName name="assets04">#REF!</definedName>
    <definedName name="assets96">#REF!</definedName>
    <definedName name="assets97">#REF!</definedName>
    <definedName name="assets98">#REF!</definedName>
    <definedName name="assets99">#REF!</definedName>
    <definedName name="assoc00">#REF!</definedName>
    <definedName name="assoc01">#REF!</definedName>
    <definedName name="assoc02">#REF!</definedName>
    <definedName name="assoc03">#REF!</definedName>
    <definedName name="assoc04">#REF!</definedName>
    <definedName name="assoc96">#REF!</definedName>
    <definedName name="assoc97">#REF!</definedName>
    <definedName name="assoc98">#REF!</definedName>
    <definedName name="assoc99">#REF!</definedName>
    <definedName name="Assunti">#REF!</definedName>
    <definedName name="Assunti_finanziari">#REF!</definedName>
    <definedName name="ASSUNZIONI_CE">#REF!</definedName>
    <definedName name="ASSUNZIONISP">#REF!</definedName>
    <definedName name="ATERE">#REF!</definedName>
    <definedName name="ATERP">#REF!</definedName>
    <definedName name="ATTIVO">#REF!</definedName>
    <definedName name="ATTIVO2">#REF!</definedName>
    <definedName name="AV">#REF!</definedName>
    <definedName name="AVTi">#REF!</definedName>
    <definedName name="Azienda">#REF!</definedName>
    <definedName name="b">#REF!</definedName>
    <definedName name="b_ASSETS">#REF!</definedName>
    <definedName name="B_S_EUR">#REF!</definedName>
    <definedName name="B_S_ITL">#REF!</definedName>
    <definedName name="B.U._riep">#REF!</definedName>
    <definedName name="B.U._rip_aggregato">#REF!</definedName>
    <definedName name="B.U._ripartizione_funzionamento">#REF!</definedName>
    <definedName name="B.U._scalare">#REF!</definedName>
    <definedName name="B.U.Composizione">#REF!</definedName>
    <definedName name="BA">#REF!</definedName>
    <definedName name="Banche_al_1_1_1998">#REF!</definedName>
    <definedName name="BaseYear">#REF!</definedName>
    <definedName name="Beg_Bal">#REF!</definedName>
    <definedName name="Beta">#REF!</definedName>
    <definedName name="Bidder">#REF!</definedName>
    <definedName name="Bilancio">#REF!</definedName>
    <definedName name="BILANCIO_DI_VERIFICA_SCRITTURE_DI_CONSOLIDAMENTO">#REF!</definedName>
    <definedName name="bilaz">#REF!</definedName>
    <definedName name="BilCod">#REF!</definedName>
    <definedName name="BilSdo">#REF!</definedName>
    <definedName name="bkval00">#REF!</definedName>
    <definedName name="bkval01">#REF!</definedName>
    <definedName name="bkval02">#REF!</definedName>
    <definedName name="bkval03">#REF!</definedName>
    <definedName name="bkval04">#REF!</definedName>
    <definedName name="bkval96">#REF!</definedName>
    <definedName name="bkval97">#REF!</definedName>
    <definedName name="bkval98">#REF!</definedName>
    <definedName name="bkval99">#REF!</definedName>
    <definedName name="BLPH1" hidden="1">#REF!</definedName>
    <definedName name="BO">#REF!</definedName>
    <definedName name="bossmin">#REF!</definedName>
    <definedName name="BoxInputQuestionari">#REF!</definedName>
    <definedName name="BRUTOS2006">#REF!</definedName>
    <definedName name="Budget_arco_az">#REF!</definedName>
    <definedName name="BUDGET_ARCO_AZ2">#REF!</definedName>
    <definedName name="Budget_auto_roy_98">#REF!</definedName>
    <definedName name="Budget_Costo_del_lavoro">#REF!</definedName>
    <definedName name="Budget_di_tesoreria_1998">#REF!</definedName>
    <definedName name="Budget_diritti">#REF!</definedName>
    <definedName name="Budget_finanz_oneri">#REF!</definedName>
    <definedName name="Budget_finanz_proventi">#REF!</definedName>
    <definedName name="Budget_mese_costi">#REF!</definedName>
    <definedName name="Budget_mese_landside">#REF!</definedName>
    <definedName name="Budget_mese_ricavi">#REF!</definedName>
    <definedName name="Budget_Scalare_progr">#REF!</definedName>
    <definedName name="Budget_straord_oneri">#REF!</definedName>
    <definedName name="Budget_straord_proventi">#REF!</definedName>
    <definedName name="Bussolengo">#REF!</definedName>
    <definedName name="Button_1">"Cartel1_Investimenti_Elenca"</definedName>
    <definedName name="bvps00">#REF!</definedName>
    <definedName name="bvps01">#REF!</definedName>
    <definedName name="bvps02">#REF!</definedName>
    <definedName name="bvps03">#REF!</definedName>
    <definedName name="bvps04">#REF!</definedName>
    <definedName name="bvps96">#REF!</definedName>
    <definedName name="bvps97">#REF!</definedName>
    <definedName name="bvps98">#REF!</definedName>
    <definedName name="bvps99">#REF!</definedName>
    <definedName name="C_E">#REF!</definedName>
    <definedName name="c_LIABILITIES">#REF!</definedName>
    <definedName name="Calcolo_Oneri_finanziari">#REF!</definedName>
    <definedName name="Calcolo_proventi_finanziari_fissi">#REF!</definedName>
    <definedName name="calculo">#REF!</definedName>
    <definedName name="Canoni_per_concessione">#REF!</definedName>
    <definedName name="Cap">#REF!</definedName>
    <definedName name="capempl00">#REF!</definedName>
    <definedName name="capempl01">#REF!</definedName>
    <definedName name="capempl02">#REF!</definedName>
    <definedName name="capempl03">#REF!</definedName>
    <definedName name="capempl04">#REF!</definedName>
    <definedName name="capempl96">#REF!</definedName>
    <definedName name="capempl97">#REF!</definedName>
    <definedName name="capempl98">#REF!</definedName>
    <definedName name="capempl99">#REF!</definedName>
    <definedName name="capex00">#REF!</definedName>
    <definedName name="capex01">#REF!</definedName>
    <definedName name="capex02">#REF!</definedName>
    <definedName name="capex03">#REF!</definedName>
    <definedName name="capex04">#REF!</definedName>
    <definedName name="capex96">#REF!</definedName>
    <definedName name="capex97">#REF!</definedName>
    <definedName name="capex98">#REF!</definedName>
    <definedName name="capex99">#REF!</definedName>
    <definedName name="Capital_employed_and_financing_sources">#REF!</definedName>
    <definedName name="Capitale_circolante">#REF!</definedName>
    <definedName name="Carburante">#REF!</definedName>
    <definedName name="Cartel1_Investimenti_Elenca">#REF!</definedName>
    <definedName name="Cash_Flow_Potenziale">#REF!</definedName>
    <definedName name="cash00">#REF!</definedName>
    <definedName name="cash01">#REF!</definedName>
    <definedName name="cash02">#REF!</definedName>
    <definedName name="cash03">#REF!</definedName>
    <definedName name="cash04">#REF!</definedName>
    <definedName name="cash96">#REF!</definedName>
    <definedName name="cash97">#REF!</definedName>
    <definedName name="cash98">#REF!</definedName>
    <definedName name="cash99">#REF!</definedName>
    <definedName name="cashboss">#REF!</definedName>
    <definedName name="cashlin">#REF!</definedName>
    <definedName name="CCD">#REF!</definedName>
    <definedName name="cdcc">#REF!</definedName>
    <definedName name="ce">#REF!</definedName>
    <definedName name="cearn00">#REF!</definedName>
    <definedName name="cearn01">#REF!</definedName>
    <definedName name="cearn02">#REF!</definedName>
    <definedName name="cearn03">#REF!</definedName>
    <definedName name="cearn04">#REF!</definedName>
    <definedName name="cearn96">#REF!</definedName>
    <definedName name="cearn97">#REF!</definedName>
    <definedName name="cearn98">#REF!</definedName>
    <definedName name="cearn99">#REF!</definedName>
    <definedName name="centralerete">#REF!</definedName>
    <definedName name="ceps00">#REF!</definedName>
    <definedName name="ceps01">#REF!</definedName>
    <definedName name="ceps02">#REF!</definedName>
    <definedName name="ceps03">#REF!</definedName>
    <definedName name="ceps04">#REF!</definedName>
    <definedName name="ceps96">#REF!</definedName>
    <definedName name="ceps97">#REF!</definedName>
    <definedName name="ceps98">#REF!</definedName>
    <definedName name="ceps99">#REF!</definedName>
    <definedName name="cerett">#REF!</definedName>
    <definedName name="cericl">#REF!</definedName>
    <definedName name="CF_ALLEGATO_REL">#REF!</definedName>
    <definedName name="CF_RELAZIONE_ML">#REF!</definedName>
    <definedName name="cfAktiva">OFFSET(#REF!,,,,COUNT(#REF!))</definedName>
    <definedName name="cfFinanz">OFFSET(#REF!,,,,COUNT(#REF!))</definedName>
    <definedName name="cfGesamt">OFFSET(#REF!,,,,COUNT(#REF!))</definedName>
    <definedName name="cfInvest">OFFSET(#REF!,,,,COUNT(#REF!))</definedName>
    <definedName name="cfissi1">#REF!</definedName>
    <definedName name="cflow">#REF!</definedName>
    <definedName name="cfvorGewinn">OFFSET(#REF!,,,,COUNT(#REF!))</definedName>
    <definedName name="cfWC">OFFSET(#REF!,,,,COUNT(#REF!))</definedName>
    <definedName name="CGD">#REF!</definedName>
    <definedName name="CID">#REF!</definedName>
    <definedName name="CIQWBGuid" hidden="1">"67adca01-ae11-4516-ac7c-07130ce36c41"</definedName>
    <definedName name="CITd">#REF!</definedName>
    <definedName name="cmpts">#REF!</definedName>
    <definedName name="COAP">#REF!</definedName>
    <definedName name="Coeffcorrisp">#REF!</definedName>
    <definedName name="COFO">#REF!</definedName>
    <definedName name="ColA">#REF!</definedName>
    <definedName name="ColCod">#REF!</definedName>
    <definedName name="ColD">#REF!</definedName>
    <definedName name="ColImp">#REF!</definedName>
    <definedName name="Collegamento_Arco_Az">#REF!</definedName>
    <definedName name="ColRR">#REF!</definedName>
    <definedName name="Company">#REF!</definedName>
    <definedName name="Composizione">#REF!</definedName>
    <definedName name="Comunicazione">#REF!</definedName>
    <definedName name="COMUNICAZIONE_1998">#REF!</definedName>
    <definedName name="Cons_arco_az_98">#REF!</definedName>
    <definedName name="Cons_Auto_1998">#REF!</definedName>
    <definedName name="Cons_corrispettivi_vari">#REF!</definedName>
    <definedName name="Cons_extra_hanfling">#REF!</definedName>
    <definedName name="Cons_finanz_98">#REF!</definedName>
    <definedName name="Cons_ins_costi">#REF!</definedName>
    <definedName name="Cons_landside">#REF!</definedName>
    <definedName name="Cons_mese_costi">#REF!</definedName>
    <definedName name="Cons_mese_ricavi">#REF!</definedName>
    <definedName name="Cons_ratei_costi">#REF!</definedName>
    <definedName name="Cons_royalty_ristochef">#REF!</definedName>
    <definedName name="Cons_scost_mese_costi">#REF!</definedName>
    <definedName name="Cons_straord_98">#REF!</definedName>
    <definedName name="Cons97_arco_az">#REF!</definedName>
    <definedName name="Cons97_finanz">#REF!</definedName>
    <definedName name="Cons97_mese_costi">#REF!</definedName>
    <definedName name="Cons97_straord">#REF!</definedName>
    <definedName name="Consulenti_Professionali">#REF!</definedName>
    <definedName name="contec">#REF!</definedName>
    <definedName name="Conti_economici_previsionali">#REF!</definedName>
    <definedName name="Conto_ec_riep">#REF!</definedName>
    <definedName name="Conto_Econ.In_dollari">#REF!</definedName>
    <definedName name="Conv">#REF!</definedName>
    <definedName name="CONVENTION">#REF!</definedName>
    <definedName name="COP">#REF!</definedName>
    <definedName name="Corte_97">#REF!</definedName>
    <definedName name="Corte_98">#REF!</definedName>
    <definedName name="Cost">#REF!</definedName>
    <definedName name="Costi">#REF!</definedName>
    <definedName name="costi_per_tarifif">#REF!</definedName>
    <definedName name="Costi_scp">#REF!</definedName>
    <definedName name="COTR">#REF!</definedName>
    <definedName name="cp">#REF!</definedName>
    <definedName name="crea">DATE(YEAR([0]!Inizio_prestito),MONTH([0]!Inizio_prestito)+Payment_Number,DAY([0]!Inizio_prestito))</definedName>
    <definedName name="Criterio">#REF!</definedName>
    <definedName name="cur">#REF!</definedName>
    <definedName name="currass00">#REF!</definedName>
    <definedName name="currass01">#REF!</definedName>
    <definedName name="currass02">#REF!</definedName>
    <definedName name="currass03">#REF!</definedName>
    <definedName name="currass04">#REF!</definedName>
    <definedName name="currass96">#REF!</definedName>
    <definedName name="currass97">#REF!</definedName>
    <definedName name="currass98">#REF!</definedName>
    <definedName name="currass99">#REF!</definedName>
    <definedName name="currliab00">#REF!</definedName>
    <definedName name="currliab01">#REF!</definedName>
    <definedName name="currliab02">#REF!</definedName>
    <definedName name="currliab03">#REF!</definedName>
    <definedName name="currliab04">#REF!</definedName>
    <definedName name="currliab96">#REF!</definedName>
    <definedName name="currliab97">#REF!</definedName>
    <definedName name="currliab98">#REF!</definedName>
    <definedName name="currliab99">#REF!</definedName>
    <definedName name="cvar1">#REF!</definedName>
    <definedName name="D">#REF!</definedName>
    <definedName name="DA">#REF!</definedName>
    <definedName name="daklfjakljfkladjflj">#REF!</definedName>
    <definedName name="dario">#REF!</definedName>
    <definedName name="Data">#REF!</definedName>
    <definedName name="DATA_1">#REF!</definedName>
    <definedName name="DATA_2">#REF!</definedName>
    <definedName name="Data_pagam">#REF!</definedName>
    <definedName name="Data_pagamento">DATE(YEAR(Inizio_prestito),MONTH(Inizio_prestito)+Payment_Number,DAY(Inizio_prestito))</definedName>
    <definedName name="Data_summary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ata4">#REF!</definedName>
    <definedName name="_xlnm.Database">#REF!</definedName>
    <definedName name="DataFA">#REF!</definedName>
    <definedName name="DataFA1">#REF!</definedName>
    <definedName name="Dati">#REF!</definedName>
    <definedName name="dati_fognature">#REF!</definedName>
    <definedName name="Dati_volo">#REF!</definedName>
    <definedName name="ddd">#REF!</definedName>
    <definedName name="De_Carli">#REF!</definedName>
    <definedName name="decrasing">#REF!</definedName>
    <definedName name="Delta">#REF!</definedName>
    <definedName name="dep00">#REF!</definedName>
    <definedName name="Dettaglio_Costi">#REF!</definedName>
    <definedName name="Devise">#REF!</definedName>
    <definedName name="discrate">#REF!</definedName>
    <definedName name="distrib2">#REF!</definedName>
    <definedName name="divpaid00">#REF!</definedName>
    <definedName name="divpaid01">#REF!</definedName>
    <definedName name="divpaid02">#REF!</definedName>
    <definedName name="divpaid03">#REF!</definedName>
    <definedName name="divpaid04">#REF!</definedName>
    <definedName name="divpaid96">#REF!</definedName>
    <definedName name="divpaid97">#REF!</definedName>
    <definedName name="divpaid98">#REF!</definedName>
    <definedName name="divpaid99">#REF!</definedName>
    <definedName name="dklfh">#REF!</definedName>
    <definedName name="DollarHeader">#REF!</definedName>
    <definedName name="dps00">#REF!</definedName>
    <definedName name="dpsrcv00">#REF!</definedName>
    <definedName name="dpsrcv01">#REF!</definedName>
    <definedName name="dpsrcv02">#REF!</definedName>
    <definedName name="dpsrcv03">#REF!</definedName>
    <definedName name="dpsrcv04">#REF!</definedName>
    <definedName name="dpsrcv96">#REF!</definedName>
    <definedName name="dpsrcv97">#REF!</definedName>
    <definedName name="dpsrcv98">#REF!</definedName>
    <definedName name="dpsrcv99">#REF!</definedName>
    <definedName name="dpsrnc00">#REF!</definedName>
    <definedName name="dpsrnc01">#REF!</definedName>
    <definedName name="dpsrnc02">#REF!</definedName>
    <definedName name="dpsrnc03">#REF!</definedName>
    <definedName name="dpsrnc04">#REF!</definedName>
    <definedName name="dpsrnc96">#REF!</definedName>
    <definedName name="dpsrnc97">#REF!</definedName>
    <definedName name="dpsrnc98">#REF!</definedName>
    <definedName name="dpsrnc99">#REF!</definedName>
    <definedName name="dqwdew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Durata_in_anni">#REF!</definedName>
    <definedName name="dynCF">OFFSET(#REF!,,,,COUNT(#REF!))</definedName>
    <definedName name="e">#REF!</definedName>
    <definedName name="ecudm98">#REF!</definedName>
    <definedName name="eculit96">#REF!</definedName>
    <definedName name="eculit97">#REF!</definedName>
    <definedName name="eculit98">#REF!</definedName>
    <definedName name="eeeeeeeeeee">#REF!</definedName>
    <definedName name="EEFi">#REF!</definedName>
    <definedName name="EEP">#REF!</definedName>
    <definedName name="EEPi">#REF!</definedName>
    <definedName name="eLBA">#REF!</definedName>
    <definedName name="elenco_anni_durata">#REF!</definedName>
    <definedName name="End_Bal">#REF!</definedName>
    <definedName name="Ente_Acq">#REF!</definedName>
    <definedName name="Ente_Ad">#REF!</definedName>
    <definedName name="Ente_Afc">#REF!</definedName>
    <definedName name="Ente_Com">#REF!</definedName>
    <definedName name="Ente_Po">#REF!</definedName>
    <definedName name="Ente_Scm">#REF!</definedName>
    <definedName name="Ente_Scp">#REF!</definedName>
    <definedName name="Ente_St">#REF!</definedName>
    <definedName name="Enti">#REF!</definedName>
    <definedName name="Enti_Elba">#REF!</definedName>
    <definedName name="Enti_Elba_nomenuovo">#REF!</definedName>
    <definedName name="Enti_Ql">#REF!</definedName>
    <definedName name="Enti_varie">#REF!</definedName>
    <definedName name="entielba1">#REF!</definedName>
    <definedName name="eps00">#REF!</definedName>
    <definedName name="Epsilon">#REF!</definedName>
    <definedName name="epsstated00">#REF!</definedName>
    <definedName name="epsstated01">#REF!</definedName>
    <definedName name="epsstated02">#REF!</definedName>
    <definedName name="epsstated03">#REF!</definedName>
    <definedName name="epsstated04">#REF!</definedName>
    <definedName name="epsstated96">#REF!</definedName>
    <definedName name="epsstated97">#REF!</definedName>
    <definedName name="epsstated98">#REF!</definedName>
    <definedName name="epsstated99">#REF!</definedName>
    <definedName name="er">[0]!er</definedName>
    <definedName name="ero">[0]!ero</definedName>
    <definedName name="ESTR_COD_VOCI">#REF!</definedName>
    <definedName name="Eta">#REF!</definedName>
    <definedName name="Euro">#REF!</definedName>
    <definedName name="eurodm">#REF!</definedName>
    <definedName name="eurolibor">#REF!</definedName>
    <definedName name="eurolit">#REF!</definedName>
    <definedName name="evlit">#REF!</definedName>
    <definedName name="Excel_BuiltIn_Print_Area">#REF!</definedName>
    <definedName name="Excel_BuiltIn_Print_Area_1">#REF!</definedName>
    <definedName name="Excel_BuiltIn_Print_Titles">#REF!</definedName>
    <definedName name="extr00">#REF!</definedName>
    <definedName name="extr01">#REF!</definedName>
    <definedName name="extr02">#REF!</definedName>
    <definedName name="extr03">#REF!</definedName>
    <definedName name="extr04">#REF!</definedName>
    <definedName name="extr96">#REF!</definedName>
    <definedName name="extr97">#REF!</definedName>
    <definedName name="extr98">#REF!</definedName>
    <definedName name="extr99">#REF!</definedName>
    <definedName name="Extra_Pay">#REF!</definedName>
    <definedName name="f">#REF!</definedName>
    <definedName name="Facc">#REF!</definedName>
    <definedName name="Facc_scm_costo">#REF!</definedName>
    <definedName name="Facc_scp_costo">#REF!</definedName>
    <definedName name="Facc_scp_costo1">#REF!</definedName>
    <definedName name="Facch_rpt_riep">#REF!</definedName>
    <definedName name="Facch_scm">#REF!</definedName>
    <definedName name="Facch_scp">#REF!</definedName>
    <definedName name="Facchinaggio">#REF!</definedName>
    <definedName name="Facchinaggio_scm">#REF!</definedName>
    <definedName name="Facchinaggio_scp">#REF!</definedName>
    <definedName name="Fat_vettore_linea_int">#REF!</definedName>
    <definedName name="Fatt_vettore_linea_naz">#REF!</definedName>
    <definedName name="fatt00">#REF!</definedName>
    <definedName name="fatt01">#REF!</definedName>
    <definedName name="fatt02">#REF!</definedName>
    <definedName name="fatt03">#REF!</definedName>
    <definedName name="fatt04">#REF!</definedName>
    <definedName name="fatt96">#REF!</definedName>
    <definedName name="fatt97">#REF!</definedName>
    <definedName name="fatt98">#REF!</definedName>
    <definedName name="fatt99">#REF!</definedName>
    <definedName name="fattabb00">#REF!</definedName>
    <definedName name="fattabb96">#REF!</definedName>
    <definedName name="fattabb97">#REF!</definedName>
    <definedName name="fattabb98">#REF!</definedName>
    <definedName name="fattabb99">#REF!</definedName>
    <definedName name="fattboss00">#REF!</definedName>
    <definedName name="fattboss96">#REF!</definedName>
    <definedName name="fattboss97">#REF!</definedName>
    <definedName name="fattboss98">#REF!</definedName>
    <definedName name="fattboss99">#REF!</definedName>
    <definedName name="fattlin00">#REF!</definedName>
    <definedName name="fattlin96">#REF!</definedName>
    <definedName name="fattlin97">#REF!</definedName>
    <definedName name="fattlin98">#REF!</definedName>
    <definedName name="fattlin99">#REF!</definedName>
    <definedName name="Fatturato">#REF!</definedName>
    <definedName name="fdf">#REF!</definedName>
    <definedName name="fechas">#REF!</definedName>
    <definedName name="federico">#REF!</definedName>
    <definedName name="finass00">#REF!</definedName>
    <definedName name="finass01">#REF!</definedName>
    <definedName name="finass02">#REF!</definedName>
    <definedName name="finass03">#REF!</definedName>
    <definedName name="finass04">#REF!</definedName>
    <definedName name="finass96">#REF!</definedName>
    <definedName name="finass97">#REF!</definedName>
    <definedName name="finass98">#REF!</definedName>
    <definedName name="finass99">#REF!</definedName>
    <definedName name="fine">#REF!</definedName>
    <definedName name="fine1">#REF!</definedName>
    <definedName name="finee">#REF!</definedName>
    <definedName name="fixass00">#REF!</definedName>
    <definedName name="fixass01">#REF!</definedName>
    <definedName name="fixass02">#REF!</definedName>
    <definedName name="fixass03">#REF!</definedName>
    <definedName name="fixass04">#REF!</definedName>
    <definedName name="fixass96">#REF!</definedName>
    <definedName name="fixass97">#REF!</definedName>
    <definedName name="fixass98">#REF!</definedName>
    <definedName name="fixass99">#REF!</definedName>
    <definedName name="Fixed">#REF!</definedName>
    <definedName name="Foglio">#REF!</definedName>
    <definedName name="FONTI">#REF!</definedName>
    <definedName name="forex00">#REF!</definedName>
    <definedName name="forex01">#REF!</definedName>
    <definedName name="forex02">#REF!</definedName>
    <definedName name="forex03">#REF!</definedName>
    <definedName name="forex04">#REF!</definedName>
    <definedName name="forex96">#REF!</definedName>
    <definedName name="forex97">#REF!</definedName>
    <definedName name="forex98">#REF!</definedName>
    <definedName name="forex99">#REF!</definedName>
    <definedName name="francesco">[0]!francesco</definedName>
    <definedName name="FS">#REF!</definedName>
    <definedName name="FTDGSTS01">#REF!</definedName>
    <definedName name="Full_Print">#REF!</definedName>
    <definedName name="fwuqu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g">#REF!</definedName>
    <definedName name="Gamma">#REF!</definedName>
    <definedName name="GBpEuro">#REF!</definedName>
    <definedName name="gear00">#REF!</definedName>
    <definedName name="gear01">#REF!</definedName>
    <definedName name="gear02">#REF!</definedName>
    <definedName name="gear03">#REF!</definedName>
    <definedName name="gear04">#REF!</definedName>
    <definedName name="gear96">#REF!</definedName>
    <definedName name="gear97">#REF!</definedName>
    <definedName name="gear98">#REF!</definedName>
    <definedName name="gear99">#REF!</definedName>
    <definedName name="GENERI_VARI">#REF!</definedName>
    <definedName name="GENNAIO">#REF!</definedName>
    <definedName name="Gestione_finanziaria">#REF!</definedName>
    <definedName name="Gestione_straordinaria">#REF!</definedName>
    <definedName name="Gestori">#REF!</definedName>
    <definedName name="get_trunks">#REF!</definedName>
    <definedName name="gop00">#REF!</definedName>
    <definedName name="group">#REF!</definedName>
    <definedName name="Gruppo">#REF!</definedName>
    <definedName name="H">#REF!</definedName>
    <definedName name="HANDLING">#REF!</definedName>
    <definedName name="Header_Row">ROW(#REF!)</definedName>
    <definedName name="hgmnfdjgkjs">#REF!</definedName>
    <definedName name="HOME">#REF!</definedName>
    <definedName name="hr">#REF!</definedName>
    <definedName name="hrdb_db">#REF!</definedName>
    <definedName name="ICI_FH">#REF!</definedName>
    <definedName name="ICI_FH1">#REF!</definedName>
    <definedName name="ICI_LH">#REF!</definedName>
    <definedName name="ICI_LH1">#REF!</definedName>
    <definedName name="IMPIEGHI">#REF!</definedName>
    <definedName name="impieghi_da_finanziare">#REF!</definedName>
    <definedName name="Importo_prestito">#REF!</definedName>
    <definedName name="In_dollari">#REF!</definedName>
    <definedName name="INCOME_STATEMENT">#REF!</definedName>
    <definedName name="Ind_bil_94_97">#REF!</definedName>
    <definedName name="inddep94">#REF!</definedName>
    <definedName name="inddep95">#REF!</definedName>
    <definedName name="inddep96">#REF!</definedName>
    <definedName name="inddep97">#REF!</definedName>
    <definedName name="inddep98">#REF!</definedName>
    <definedName name="IndicatoreScelto">#REF!</definedName>
    <definedName name="INDICATORI____Tassi_di_sviluppo">#REF!</definedName>
    <definedName name="INDICATORI_DI_REDDITIVITA">#REF!</definedName>
    <definedName name="INDICATORI_ECONOMICI">#REF!</definedName>
    <definedName name="inflow00">#REF!</definedName>
    <definedName name="inflow01">#REF!</definedName>
    <definedName name="inflow02">#REF!</definedName>
    <definedName name="inflow03">#REF!</definedName>
    <definedName name="inflow04">#REF!</definedName>
    <definedName name="inflow96">#REF!</definedName>
    <definedName name="inflow97">#REF!</definedName>
    <definedName name="inflow98">#REF!</definedName>
    <definedName name="inflow99">#REF!</definedName>
    <definedName name="InitialAccount">#REF!</definedName>
    <definedName name="InitialIT">#REF!</definedName>
    <definedName name="InitialRenergeticaFixed">#REF!</definedName>
    <definedName name="InitialRental">#REF!</definedName>
    <definedName name="InitialTrip">#REF!</definedName>
    <definedName name="Inizio_prestito">#REF!</definedName>
    <definedName name="Input">#REF!,#REF!</definedName>
    <definedName name="Int">#REF!</definedName>
    <definedName name="Int_cum">#REF!</definedName>
    <definedName name="intangass00">#REF!</definedName>
    <definedName name="intangass01">#REF!</definedName>
    <definedName name="intangass02">#REF!</definedName>
    <definedName name="intangass03">#REF!</definedName>
    <definedName name="intangass04">#REF!</definedName>
    <definedName name="intangass96">#REF!</definedName>
    <definedName name="intangass97">#REF!</definedName>
    <definedName name="intangass98">#REF!</definedName>
    <definedName name="intangass99">#REF!</definedName>
    <definedName name="interessi">#REF!</definedName>
    <definedName name="interessi_breve">#REF!</definedName>
    <definedName name="Interessi_passivi">#REF!</definedName>
    <definedName name="Interest_Rate">#REF!</definedName>
    <definedName name="Inv_1994_1997">#REF!</definedName>
    <definedName name="INV_98_Foglio1_Elenca">#REF!</definedName>
    <definedName name="Inv_rag_1998">#REF!</definedName>
    <definedName name="Investimenti">#REF!</definedName>
    <definedName name="invinc00">#REF!</definedName>
    <definedName name="invinc01">#REF!</definedName>
    <definedName name="invinc02">#REF!</definedName>
    <definedName name="invinc03">#REF!</definedName>
    <definedName name="invinc04">#REF!</definedName>
    <definedName name="invinc96">#REF!</definedName>
    <definedName name="invinc97">#REF!</definedName>
    <definedName name="invinc98">#REF!</definedName>
    <definedName name="invinc99">#REF!</definedName>
    <definedName name="invof">#REF!</definedName>
    <definedName name="invtec94">#REF!</definedName>
    <definedName name="IPOTESI_DI_CAPITALE_CIRCOLANTE">#REF!</definedName>
    <definedName name="IPOTESI_FINANZIARIE_ML">#REF!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"11/19/2014 08:41:05"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RAP">#REF!</definedName>
    <definedName name="IRPEG">#REF!</definedName>
    <definedName name="IT">#REF!</definedName>
    <definedName name="j">#REF!</definedName>
    <definedName name="k">#REF!</definedName>
    <definedName name="l">#REF!</definedName>
    <definedName name="labour00">#REF!</definedName>
    <definedName name="labour01">#REF!</definedName>
    <definedName name="labour02">#REF!</definedName>
    <definedName name="labour03">#REF!</definedName>
    <definedName name="labour04">#REF!</definedName>
    <definedName name="labour96">#REF!</definedName>
    <definedName name="labour97">#REF!</definedName>
    <definedName name="labour98">#REF!</definedName>
    <definedName name="labour99">#REF!</definedName>
    <definedName name="langue">#REF!</definedName>
    <definedName name="Last_Row">IF(Values_Entered,Header_Row+Number_of_Payments,Header_Row)</definedName>
    <definedName name="Leasing">#REF!</definedName>
    <definedName name="LFi">#REF!</definedName>
    <definedName name="liabilities00">#REF!</definedName>
    <definedName name="liabilities01">#REF!</definedName>
    <definedName name="liabilities02">#REF!</definedName>
    <definedName name="liabilities03">#REF!</definedName>
    <definedName name="liabilities04">#REF!</definedName>
    <definedName name="liabilities96">#REF!</definedName>
    <definedName name="liabilities97">#REF!</definedName>
    <definedName name="liabilities98">#REF!</definedName>
    <definedName name="liabilities99">#REF!</definedName>
    <definedName name="LIBRI_E_GIORNALI">#REF!</definedName>
    <definedName name="linmin">#REF!</definedName>
    <definedName name="liquidass00">#REF!</definedName>
    <definedName name="liquidass01">#REF!</definedName>
    <definedName name="liquidass02">#REF!</definedName>
    <definedName name="liquidass03">#REF!</definedName>
    <definedName name="liquidass04">#REF!</definedName>
    <definedName name="liquidass96">#REF!</definedName>
    <definedName name="liquidass97">#REF!</definedName>
    <definedName name="liquidass98">#REF!</definedName>
    <definedName name="liquidass99">#REF!</definedName>
    <definedName name="LIST_C">#REF!</definedName>
    <definedName name="LIST_P">#REF!</definedName>
    <definedName name="LIST_T">#REF!</definedName>
    <definedName name="Loan_Amount">#REF!</definedName>
    <definedName name="Loan_Start">#REF!</definedName>
    <definedName name="Loan_Years">#REF!</definedName>
    <definedName name="longdebt00">#REF!</definedName>
    <definedName name="longdebt01">#REF!</definedName>
    <definedName name="longdebt02">#REF!</definedName>
    <definedName name="longdebt03">#REF!</definedName>
    <definedName name="longdebt04">#REF!</definedName>
    <definedName name="longdebt96">#REF!</definedName>
    <definedName name="longdebt97">#REF!</definedName>
    <definedName name="longdebt98">#REF!</definedName>
    <definedName name="longdebt99">#REF!</definedName>
    <definedName name="LP">#REF!</definedName>
    <definedName name="LPi">#REF!</definedName>
    <definedName name="LR">#REF!</definedName>
    <definedName name="ltdebtors00">#REF!</definedName>
    <definedName name="ltdebtors01">#REF!</definedName>
    <definedName name="ltdebtors02">#REF!</definedName>
    <definedName name="ltdebtors03">#REF!</definedName>
    <definedName name="ltdebtors04">#REF!</definedName>
    <definedName name="ltdebtors96">#REF!</definedName>
    <definedName name="ltdebtors97">#REF!</definedName>
    <definedName name="ltdebtors98">#REF!</definedName>
    <definedName name="ltdebtors99">#REF!</definedName>
    <definedName name="ltliab00">#REF!</definedName>
    <definedName name="ltliab01">#REF!</definedName>
    <definedName name="ltliab02">#REF!</definedName>
    <definedName name="ltliab03">#REF!</definedName>
    <definedName name="ltliab04">#REF!</definedName>
    <definedName name="ltliab96">#REF!</definedName>
    <definedName name="ltliab97">#REF!</definedName>
    <definedName name="ltliab98">#REF!</definedName>
    <definedName name="ltliab99">#REF!</definedName>
    <definedName name="lungh_fin">#REF!</definedName>
    <definedName name="m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MACRO">#REF!</definedName>
    <definedName name="Macros.sum_mins">#REF!</definedName>
    <definedName name="Marketing_Support">#REF!</definedName>
    <definedName name="mas">[0]!mas</definedName>
    <definedName name="mensilita">#REF!</definedName>
    <definedName name="Mensilizzazione">#REF!</definedName>
    <definedName name="mestretotale">#REF!</definedName>
    <definedName name="MGR_ANC">#REF!</definedName>
    <definedName name="MGR_ANC1">#REF!</definedName>
    <definedName name="MGR_BAR">#REF!</definedName>
    <definedName name="MGR_BAR1">#REF!</definedName>
    <definedName name="MGR_BER">#REF!</definedName>
    <definedName name="MGR_BER1">#REF!</definedName>
    <definedName name="MGR_BUS">#REF!</definedName>
    <definedName name="MGR_BUS1">#REF!</definedName>
    <definedName name="MGR_CAG">#REF!</definedName>
    <definedName name="MGR_CAG1">#REF!</definedName>
    <definedName name="MGR_CEP">#REF!</definedName>
    <definedName name="MGR_CEP1">#REF!</definedName>
    <definedName name="MGR_CIN">#REF!</definedName>
    <definedName name="MGR_CIN1">#REF!</definedName>
    <definedName name="MGR_COL">#REF!</definedName>
    <definedName name="MGR_COL1">#REF!</definedName>
    <definedName name="MGR_CON">#REF!</definedName>
    <definedName name="MGR_CON1">#REF!</definedName>
    <definedName name="MGR_FAN">#REF!</definedName>
    <definedName name="MGR_FAN1">#REF!</definedName>
    <definedName name="MGR_GRO">#REF!</definedName>
    <definedName name="MGR_GRO1">#REF!</definedName>
    <definedName name="MGR_LAR">#REF!</definedName>
    <definedName name="MGR_LAR1">#REF!</definedName>
    <definedName name="MGR_MAZ">#REF!</definedName>
    <definedName name="MGR_MAZ1">#REF!</definedName>
    <definedName name="MGR_MER">#REF!</definedName>
    <definedName name="MGR_MER1">#REF!</definedName>
    <definedName name="MGR_MIS">#REF!</definedName>
    <definedName name="MGR_MIS1">#REF!</definedName>
    <definedName name="MGR_MUG">#REF!</definedName>
    <definedName name="MGR_MUG1">#REF!</definedName>
    <definedName name="MGR_NER">#REF!</definedName>
    <definedName name="MGR_NER1">#REF!</definedName>
    <definedName name="MGR_OLB">#REF!</definedName>
    <definedName name="MGR_OLB1">#REF!</definedName>
    <definedName name="MGR_PAD">#REF!</definedName>
    <definedName name="MGR_PAD1">#REF!</definedName>
    <definedName name="MGR_PAL">#REF!</definedName>
    <definedName name="MGR_PAL1">#REF!</definedName>
    <definedName name="MGR_PES">#REF!</definedName>
    <definedName name="MGR_PES1">#REF!</definedName>
    <definedName name="MGR_PIA">#REF!</definedName>
    <definedName name="MGR_PIA1">#REF!</definedName>
    <definedName name="MGR_POM">#REF!</definedName>
    <definedName name="MGR_POM1">#REF!</definedName>
    <definedName name="MGR_POR">#REF!</definedName>
    <definedName name="MGR_POR1">#REF!</definedName>
    <definedName name="MGR_RES">#REF!</definedName>
    <definedName name="MGR_RES1">#REF!</definedName>
    <definedName name="MGR_RIV">#REF!</definedName>
    <definedName name="MGR_RIV1">#REF!</definedName>
    <definedName name="MGR_ROM">#REF!</definedName>
    <definedName name="MGR_ROM1">#REF!</definedName>
    <definedName name="MGR_SA">#REF!</definedName>
    <definedName name="MGR_SA1">#REF!</definedName>
    <definedName name="MGR_SAS">#REF!</definedName>
    <definedName name="MGR_SAS1">#REF!</definedName>
    <definedName name="MGR_SEN">#REF!</definedName>
    <definedName name="MGR_SEN1">#REF!</definedName>
    <definedName name="MGR_SG">#REF!</definedName>
    <definedName name="MGR_SG1">#REF!</definedName>
    <definedName name="MGR_TAR">#REF!</definedName>
    <definedName name="MGR_TAR1">#REF!</definedName>
    <definedName name="MGR_TOR">#REF!</definedName>
    <definedName name="MGR_TOR1">#REF!</definedName>
    <definedName name="MGR_VENR">#REF!</definedName>
    <definedName name="MGR_VENR1">#REF!</definedName>
    <definedName name="MGR_VENZ">#REF!</definedName>
    <definedName name="MGR_VENZ1">#REF!</definedName>
    <definedName name="MGR_VIC">#REF!</definedName>
    <definedName name="MGR_VIC1">#REF!</definedName>
    <definedName name="MGR_VIM">#REF!</definedName>
    <definedName name="MGR_VIM1">#REF!</definedName>
    <definedName name="MI">#REF!</definedName>
    <definedName name="MILLESIMI">#REF!</definedName>
    <definedName name="min00">#REF!</definedName>
    <definedName name="minint00">#REF!</definedName>
    <definedName name="minint01">#REF!</definedName>
    <definedName name="minint02">#REF!</definedName>
    <definedName name="minint03">#REF!</definedName>
    <definedName name="minint04">#REF!</definedName>
    <definedName name="minint96">#REF!</definedName>
    <definedName name="minint97">#REF!</definedName>
    <definedName name="minint98">#REF!</definedName>
    <definedName name="minint99">#REF!</definedName>
    <definedName name="mk">#REF!</definedName>
    <definedName name="mksy">#REF!</definedName>
    <definedName name="mn">[0]!mn</definedName>
    <definedName name="MONTANTERECUPERI">#REF!</definedName>
    <definedName name="MONTANTISPESE">#REF!</definedName>
    <definedName name="mutui">#REF!</definedName>
    <definedName name="n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name">#REF!</definedName>
    <definedName name="netcash00">#REF!</definedName>
    <definedName name="netcash01">#REF!</definedName>
    <definedName name="netcash02">#REF!</definedName>
    <definedName name="netcash03">#REF!</definedName>
    <definedName name="netcash04">#REF!</definedName>
    <definedName name="netcash96">#REF!</definedName>
    <definedName name="netcash97">#REF!</definedName>
    <definedName name="netcash98">#REF!</definedName>
    <definedName name="netcash99">#REF!</definedName>
    <definedName name="netint00">#REF!</definedName>
    <definedName name="netint01">#REF!</definedName>
    <definedName name="netint02">#REF!</definedName>
    <definedName name="netint03">#REF!</definedName>
    <definedName name="netint04">#REF!</definedName>
    <definedName name="netint96">#REF!</definedName>
    <definedName name="netint97">#REF!</definedName>
    <definedName name="netint98">#REF!</definedName>
    <definedName name="netint99">#REF!</definedName>
    <definedName name="NI">#REF!</definedName>
    <definedName name="nomval00">#REF!</definedName>
    <definedName name="nomval01">#REF!</definedName>
    <definedName name="nomval02">#REF!</definedName>
    <definedName name="nomval03">#REF!</definedName>
    <definedName name="nomval04">#REF!</definedName>
    <definedName name="nomval96">#REF!</definedName>
    <definedName name="nomval97">#REF!</definedName>
    <definedName name="nomval98">#REF!</definedName>
    <definedName name="nomval99">#REF!</definedName>
    <definedName name="non_recv">#REF!</definedName>
    <definedName name="non_recv1">#REF!</definedName>
    <definedName name="NU">#REF!</definedName>
    <definedName name="NUM">#REF!</definedName>
    <definedName name="Num_pag_anno">#REF!</definedName>
    <definedName name="Num_pagam">#REF!</definedName>
    <definedName name="Num_Pmt_Per_Year">#REF!</definedName>
    <definedName name="Number_of_Payments">MATCH(0.01,End_Bal,-1)+1</definedName>
    <definedName name="NUMERO">#REF!</definedName>
    <definedName name="Numero_di_pagamenti">MATCH(0.01,Sal_fin,-1)+1</definedName>
    <definedName name="nuovo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nuovo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NV">#REF!</definedName>
    <definedName name="o">#REF!</definedName>
    <definedName name="of">#REF!</definedName>
    <definedName name="op00">#REF!</definedName>
    <definedName name="opabb00">#REF!</definedName>
    <definedName name="opabb96">#REF!</definedName>
    <definedName name="opabb97">#REF!</definedName>
    <definedName name="opabb98">#REF!</definedName>
    <definedName name="opabb99">#REF!</definedName>
    <definedName name="opboss00">#REF!</definedName>
    <definedName name="opboss96">#REF!</definedName>
    <definedName name="opboss97">#REF!</definedName>
    <definedName name="opboss98">#REF!</definedName>
    <definedName name="opboss99">#REF!</definedName>
    <definedName name="opcosts00">#REF!</definedName>
    <definedName name="opcosts01">#REF!</definedName>
    <definedName name="opcosts02">#REF!</definedName>
    <definedName name="opcosts03">#REF!</definedName>
    <definedName name="opcosts04">#REF!</definedName>
    <definedName name="opcosts96">#REF!</definedName>
    <definedName name="opcosts97">#REF!</definedName>
    <definedName name="opcosts98">#REF!</definedName>
    <definedName name="opcosts99">#REF!</definedName>
    <definedName name="oplin00">#REF!</definedName>
    <definedName name="oplin96">#REF!</definedName>
    <definedName name="oplin97">#REF!</definedName>
    <definedName name="oplin98">#REF!</definedName>
    <definedName name="oplin99">#REF!</definedName>
    <definedName name="ora">[0]!ora</definedName>
    <definedName name="Org_gen_98">#REF!</definedName>
    <definedName name="Org_mar_98">#REF!</definedName>
    <definedName name="Orga_feb_98">#REF!</definedName>
    <definedName name="Organico">#REF!</definedName>
    <definedName name="other00">#REF!</definedName>
    <definedName name="other01">#REF!</definedName>
    <definedName name="other02">#REF!</definedName>
    <definedName name="other03">#REF!</definedName>
    <definedName name="other04">#REF!</definedName>
    <definedName name="other96">#REF!</definedName>
    <definedName name="other97">#REF!</definedName>
    <definedName name="other98">#REF!</definedName>
    <definedName name="other99">#REF!</definedName>
    <definedName name="othercdt00">#REF!</definedName>
    <definedName name="othercdt01">#REF!</definedName>
    <definedName name="othercdt02">#REF!</definedName>
    <definedName name="othercdt03">#REF!</definedName>
    <definedName name="othercdt04">#REF!</definedName>
    <definedName name="othercdt96">#REF!</definedName>
    <definedName name="othercdt97">#REF!</definedName>
    <definedName name="othercdt98">#REF!</definedName>
    <definedName name="othercdt99">#REF!</definedName>
    <definedName name="otherdbt00">#REF!</definedName>
    <definedName name="otherdbt01">#REF!</definedName>
    <definedName name="otherdbt02">#REF!</definedName>
    <definedName name="otherdbt03">#REF!</definedName>
    <definedName name="otherdbt04">#REF!</definedName>
    <definedName name="otherdbt96">#REF!</definedName>
    <definedName name="otherdbt97">#REF!</definedName>
    <definedName name="otherdbt98">#REF!</definedName>
    <definedName name="otherdbt99">#REF!</definedName>
    <definedName name="otherinv">#REF!</definedName>
    <definedName name="othltliab00">#REF!</definedName>
    <definedName name="othltliab01">#REF!</definedName>
    <definedName name="othltliab02">#REF!</definedName>
    <definedName name="othltliab03">#REF!</definedName>
    <definedName name="othltliab04">#REF!</definedName>
    <definedName name="othltliab96">#REF!</definedName>
    <definedName name="othltliab97">#REF!</definedName>
    <definedName name="othltliab98">#REF!</definedName>
    <definedName name="othltliab99">#REF!</definedName>
    <definedName name="Outsorcing">#REF!</definedName>
    <definedName name="p">#REF!</definedName>
    <definedName name="padova">#REF!</definedName>
    <definedName name="Pag_extra">#REF!</definedName>
    <definedName name="Pagam_calcolato">#REF!</definedName>
    <definedName name="Pagam_extra_pianif">#REF!</definedName>
    <definedName name="Pagam_mensile_pianif">#REF!</definedName>
    <definedName name="Pagam_per_anno">#REF!</definedName>
    <definedName name="Pagam_pianif">#REF!</definedName>
    <definedName name="pappa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arA">#REF!</definedName>
    <definedName name="parametri">#REF!</definedName>
    <definedName name="Parametri_subconsessione">#REF!</definedName>
    <definedName name="ParB">#REF!</definedName>
    <definedName name="Parg1">#REF!</definedName>
    <definedName name="Parg2">#REF!</definedName>
    <definedName name="Parg3">#REF!</definedName>
    <definedName name="ParGd">#REF!</definedName>
    <definedName name="ParMd">#REF!</definedName>
    <definedName name="ParPd">#REF!</definedName>
    <definedName name="ParQ">#REF!</definedName>
    <definedName name="Parro1">#REF!</definedName>
    <definedName name="Parro2">#REF!</definedName>
    <definedName name="Parro3">#REF!</definedName>
    <definedName name="ParRod">#REF!</definedName>
    <definedName name="PASSIVO_PROSPETTICO">#REF!</definedName>
    <definedName name="PATRIMONIO_NETTO_CONSOLIDATO">#REF!</definedName>
    <definedName name="Pay_Date">#REF!</definedName>
    <definedName name="Pay_Num">#REF!</definedName>
    <definedName name="Payment_Date">DATE(YEAR(Loan_Start),MONTH(Loan_Start)+Payment_Number,DAY(Loan_Start))</definedName>
    <definedName name="Payment_Needed">"Pagamento richiesto"</definedName>
    <definedName name="pekropkpokf">#REF!</definedName>
    <definedName name="peorioejksdnnsvasfvsfv">#REF!</definedName>
    <definedName name="per">#REF!</definedName>
    <definedName name="perdita">#REF!</definedName>
    <definedName name="PERYR">#REF!</definedName>
    <definedName name="PFN">#REF!</definedName>
    <definedName name="pft00">#REF!</definedName>
    <definedName name="pftadj00">#REF!</definedName>
    <definedName name="pftadj01">#REF!</definedName>
    <definedName name="pftadj02">#REF!</definedName>
    <definedName name="pftadj03">#REF!</definedName>
    <definedName name="pftadj04">#REF!</definedName>
    <definedName name="pftadj96">#REF!</definedName>
    <definedName name="pftadj97">#REF!</definedName>
    <definedName name="pftadj98">#REF!</definedName>
    <definedName name="pftadj99">#REF!</definedName>
    <definedName name="pftbossmar00">#REF!</definedName>
    <definedName name="pftbossmar96">#REF!</definedName>
    <definedName name="pftbossmar97">#REF!</definedName>
    <definedName name="pftbossmar98">#REF!</definedName>
    <definedName name="pftbossmar99">#REF!</definedName>
    <definedName name="pftlinmar00">#REF!</definedName>
    <definedName name="pftlinmar96">#REF!</definedName>
    <definedName name="pftlinmar97">#REF!</definedName>
    <definedName name="pftlinmar98">#REF!</definedName>
    <definedName name="pftlinmar99">#REF!</definedName>
    <definedName name="piacampli">#REF!</definedName>
    <definedName name="Piano_Finanziario">#REF!</definedName>
    <definedName name="Piano_Patrimoniale">#REF!</definedName>
    <definedName name="pianofin">#REF!</definedName>
    <definedName name="pippo">#REF!</definedName>
    <definedName name="PL">#REF!</definedName>
    <definedName name="PN">#REF!</definedName>
    <definedName name="PNC">#REF!</definedName>
    <definedName name="POP">#REF!</definedName>
    <definedName name="prestations_langue">#REF!</definedName>
    <definedName name="PREVISIONI">#REF!</definedName>
    <definedName name="PREVISIONI_FINANZIARIO_FISCALI">#REF!</definedName>
    <definedName name="pricelit">#REF!</definedName>
    <definedName name="Princ">#REF!</definedName>
    <definedName name="Print_Area_1">#REF!</definedName>
    <definedName name="Print_Area_MI">#REF!</definedName>
    <definedName name="Print_Area_Reset">OFFSET(Full_Print,0,0,Last_Row)</definedName>
    <definedName name="Priorità">#REF!</definedName>
    <definedName name="Prod_feb_98">#REF!</definedName>
    <definedName name="PROD_FEB_98_2">#REF!</definedName>
    <definedName name="Prod_mar_98">#REF!</definedName>
    <definedName name="pROD_MAR_98_2">#REF!</definedName>
    <definedName name="PROMEDIOS">#REF!</definedName>
    <definedName name="Prospection">#REF!</definedName>
    <definedName name="PROSPETTO_DEI_FLUSSI_DI_CASSA">#REF!</definedName>
    <definedName name="PROSPETTO_DEI_MOVIMENTI_NELLE_VOCI_DI_PATRIMONIO_NETTO_CONSOLIATO">#REF!</definedName>
    <definedName name="PROSPETTO_DEI_MOVIMENTI_NELLE_VOCI_DI_PATRIMONIO_NETTO_CONSOLIDATO">#REF!</definedName>
    <definedName name="PROSPETTO_DI_ANDAMENTO_DELLE_VENDITE">#REF!</definedName>
    <definedName name="PROSPETTO_DI_RACCORDO_TRA">#REF!</definedName>
    <definedName name="prov00">#REF!</definedName>
    <definedName name="prov01">#REF!</definedName>
    <definedName name="prov02">#REF!</definedName>
    <definedName name="prov03">#REF!</definedName>
    <definedName name="prov04">#REF!</definedName>
    <definedName name="prov96">#REF!</definedName>
    <definedName name="prov97">#REF!</definedName>
    <definedName name="prov98">#REF!</definedName>
    <definedName name="prov99">#REF!</definedName>
    <definedName name="prova">DATE(YEAR([0]!Loan_Start),MONTH([0]!Loan_Start)+Payment_Number,DAY([0]!Loan_Start))</definedName>
    <definedName name="provpart00">#REF!</definedName>
    <definedName name="provpart96">#REF!</definedName>
    <definedName name="provpart97">#REF!</definedName>
    <definedName name="provpart98">#REF!</definedName>
    <definedName name="provpart99">#REF!</definedName>
    <definedName name="ptp00">#REF!</definedName>
    <definedName name="Pulizie_aerei">#REF!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" hidden="1">#REF!</definedName>
    <definedName name="QAmm1">#REF!</definedName>
    <definedName name="QAmm10">#REF!</definedName>
    <definedName name="QAmm11">#REF!</definedName>
    <definedName name="QAmm12">#REF!</definedName>
    <definedName name="QAmm2">#REF!</definedName>
    <definedName name="QAmm3">#REF!</definedName>
    <definedName name="QAmm4">#REF!</definedName>
    <definedName name="QAmm5">#REF!</definedName>
    <definedName name="QAmm6">#REF!</definedName>
    <definedName name="QAmm7">#REF!</definedName>
    <definedName name="QAmm8">#REF!</definedName>
    <definedName name="QAmm9">#REF!</definedName>
    <definedName name="QmediaAmm">#REF!</definedName>
    <definedName name="QQQQ">#REF!</definedName>
    <definedName name="QQQQQ" hidden="1">#REF!</definedName>
    <definedName name="QUADRA">#REF!</definedName>
    <definedName name="Quadro_riep">#REF!</definedName>
    <definedName name="Quadro_riepilogativo">#REF!</definedName>
    <definedName name="R_">#REF!</definedName>
    <definedName name="RA">#REF!</definedName>
    <definedName name="rate10">#REF!</definedName>
    <definedName name="rate15">#REF!</definedName>
    <definedName name="rate3">#REF!</definedName>
    <definedName name="rate5">#REF!</definedName>
    <definedName name="rate7">#REF!</definedName>
    <definedName name="RatRisc">IF(#REF!="RAT",ROUND(#REF!/#REF!*#REF!,0),IF(#REF!&lt;=[0]!DataFA,-ROUND(#REF!/#REF!*#REF!,0),0))</definedName>
    <definedName name="RatRisc_1">IF(#REF!="RAT",ROUND(#REF!/#REF!*#REF!,0),IF(#REF!&lt;=DataFA,-ROUND(#REF!/#REF!*#REF!,0),0))</definedName>
    <definedName name="RatRisc_2">IF(#REF!="RAT",ROUND(#REF!/#REF!*#REF!,0),IF(#REF!&lt;=DataFA,-ROUND(#REF!/#REF!*#REF!,0),0))</definedName>
    <definedName name="RatRisc_3">IF(#REF!="RAT",ROUND(#REF!/#REF!*#REF!,0),IF(#REF!&lt;=DataFA,-ROUND(#REF!/#REF!*#REF!,0),0))</definedName>
    <definedName name="RatRisc_4">IF(#REF!="RAT",ROUND(#REF!/#REF!*#REF!,0),IF(#REF!&lt;=DataFA,-ROUND(#REF!/#REF!*#REF!,0),0))</definedName>
    <definedName name="RB">#REF!</definedName>
    <definedName name="RCE">#REF!</definedName>
    <definedName name="re">[0]!re</definedName>
    <definedName name="rec">#REF!</definedName>
    <definedName name="Reimbursement">"Rimborso"</definedName>
    <definedName name="Reimp_area_stampa">OFFSET(Stampa_compl,0,0,Ultima_riga)</definedName>
    <definedName name="rein1">#REF!</definedName>
    <definedName name="rein10">#REF!</definedName>
    <definedName name="rein11">#REF!</definedName>
    <definedName name="rein12">#REF!</definedName>
    <definedName name="rein13">#REF!</definedName>
    <definedName name="rein14">#REF!</definedName>
    <definedName name="rein15">#REF!</definedName>
    <definedName name="rein2">#REF!</definedName>
    <definedName name="rein3">#REF!</definedName>
    <definedName name="rein4">#REF!</definedName>
    <definedName name="rein5">#REF!</definedName>
    <definedName name="rein6">#REF!</definedName>
    <definedName name="rein7">#REF!</definedName>
    <definedName name="rein8">#REF!</definedName>
    <definedName name="rein9">#REF!</definedName>
    <definedName name="RENTINGS">#REF!</definedName>
    <definedName name="REPORT">#REF!</definedName>
    <definedName name="Retribuzioni_mese">#REF!</definedName>
    <definedName name="Rettif">SUMIF(ColD,#REF!,ColImp)-SUMIF(ColA,#REF!,ColImp)+SUMIF(ColCod,#REF!,ColRR)</definedName>
    <definedName name="Rettif_1">#N/A</definedName>
    <definedName name="Rettif_2">#N/A</definedName>
    <definedName name="Rettif_3">#N/A</definedName>
    <definedName name="Rettif_4">#N/A</definedName>
    <definedName name="rettifiche">#REF!</definedName>
    <definedName name="riaddebiti">#REF!</definedName>
    <definedName name="riaddebitibdgt2003">#REF!</definedName>
    <definedName name="ric">#REF!</definedName>
    <definedName name="Ricavi">#REF!</definedName>
    <definedName name="Ricavi_nov___dic">#REF!</definedName>
    <definedName name="RicaviTMP">#REF!</definedName>
    <definedName name="Riga_intestazione">ROW(#REF!)</definedName>
    <definedName name="RM">#REF!</definedName>
    <definedName name="roce00">#REF!</definedName>
    <definedName name="roce01">#REF!</definedName>
    <definedName name="roce02">#REF!</definedName>
    <definedName name="roce03">#REF!</definedName>
    <definedName name="roce04">#REF!</definedName>
    <definedName name="roce96">#REF!</definedName>
    <definedName name="roce97">#REF!</definedName>
    <definedName name="roce98">#REF!</definedName>
    <definedName name="roce99">#REF!</definedName>
    <definedName name="roe00">#REF!</definedName>
    <definedName name="roi">#REF!</definedName>
    <definedName name="ROIPIR">#REF!</definedName>
    <definedName name="Rpt_costi">#REF!</definedName>
    <definedName name="Rpt_ricavi">#REF!</definedName>
    <definedName name="rr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Ryanair_Co_ec">#REF!</definedName>
    <definedName name="s">#REF!</definedName>
    <definedName name="S_P">#REF!</definedName>
    <definedName name="sadca">#REF!</definedName>
    <definedName name="Sal_fin">#REF!</definedName>
    <definedName name="Sal_iniz">#REF!</definedName>
    <definedName name="SalFin">SUM(#REF!)</definedName>
    <definedName name="SAPBEXrevision" hidden="1">15</definedName>
    <definedName name="SAPBEXsysID" hidden="1">"BWP"</definedName>
    <definedName name="SAPBEXwbID" hidden="1">"4GT6KERBK1Y7FLOJA0047V66L"</definedName>
    <definedName name="SAS">#REF!</definedName>
    <definedName name="savg00">#REF!</definedName>
    <definedName name="savg01">#REF!</definedName>
    <definedName name="savg02">#REF!</definedName>
    <definedName name="savg03">#REF!</definedName>
    <definedName name="savg04">#REF!</definedName>
    <definedName name="savg96">#REF!</definedName>
    <definedName name="savg97">#REF!</definedName>
    <definedName name="savg98">#REF!</definedName>
    <definedName name="savg99">#REF!</definedName>
    <definedName name="SAZ">#REF!</definedName>
    <definedName name="sbal10">#REF!</definedName>
    <definedName name="sbal15">#REF!</definedName>
    <definedName name="sbal3">#REF!</definedName>
    <definedName name="sbal5">#REF!</definedName>
    <definedName name="sbal7">#REF!</definedName>
    <definedName name="Scalare">#REF!</definedName>
    <definedName name="Sched_Pay">#REF!</definedName>
    <definedName name="SCHEDULE_08">#REF!</definedName>
    <definedName name="SCHEDULE_17">#REF!</definedName>
    <definedName name="Scheduled_Extra_Payments">#REF!</definedName>
    <definedName name="Scheduled_Interest_Rate">#REF!</definedName>
    <definedName name="Scheduled_Monthly_Payment">#REF!</definedName>
    <definedName name="schnum">#REF!</definedName>
    <definedName name="scrit">#REF!</definedName>
    <definedName name="SCRITTURE_DI_CONSOLIDAMENTO">#REF!</definedName>
    <definedName name="sd">#REF!</definedName>
    <definedName name="secur_bal">#REF!</definedName>
    <definedName name="segr">#REF!</definedName>
    <definedName name="selfam_rate">#REF!</definedName>
    <definedName name="servdep94">#REF!</definedName>
    <definedName name="servdep95">#REF!</definedName>
    <definedName name="servdep96">#REF!</definedName>
    <definedName name="servdep97">#REF!</definedName>
    <definedName name="servdep98">#REF!</definedName>
    <definedName name="SERVITIFO">#REF!</definedName>
    <definedName name="sfdsfd">[0]!sfdsfd</definedName>
    <definedName name="sfittiaffitti">#REF!</definedName>
    <definedName name="sfittispese">#REF!</definedName>
    <definedName name="shfunds00">#REF!</definedName>
    <definedName name="shfunds01">#REF!</definedName>
    <definedName name="shfunds02">#REF!</definedName>
    <definedName name="shfunds03">#REF!</definedName>
    <definedName name="shfunds04">#REF!</definedName>
    <definedName name="shfunds96">#REF!</definedName>
    <definedName name="shfunds97">#REF!</definedName>
    <definedName name="shfunds98">#REF!</definedName>
    <definedName name="shfunds99">#REF!</definedName>
    <definedName name="shortdebt00">#REF!</definedName>
    <definedName name="shortdebt01">#REF!</definedName>
    <definedName name="shortdebt02">#REF!</definedName>
    <definedName name="shortdebt03">#REF!</definedName>
    <definedName name="shortdebt04">#REF!</definedName>
    <definedName name="shortdebt96">#REF!</definedName>
    <definedName name="shortdebt97">#REF!</definedName>
    <definedName name="shortdebt98">#REF!</definedName>
    <definedName name="shortdebt99">#REF!</definedName>
    <definedName name="sim_db">#REF!</definedName>
    <definedName name="Sist_Prem_Budget_1998">#REF!</definedName>
    <definedName name="Sist_Prem_Consunt_1997">#REF!</definedName>
    <definedName name="Sist_Prem_Consunt_1998">#REF!</definedName>
    <definedName name="Situazione_finanziamenti">#REF!</definedName>
    <definedName name="Situazione_Patrimoniale">#REF!</definedName>
    <definedName name="siux">[0]!siux</definedName>
    <definedName name="so">#REF!</definedName>
    <definedName name="SOCIETA">#REF!</definedName>
    <definedName name="SommaBil">SUMIF(#REF!,IF(RIGHT(#REF!,1)="T",LEFT(#REF!,LEN(#REF!)-1),#REF!)&amp;"*",#REF!)</definedName>
    <definedName name="SommaBil99">SUMIF(#REF!,IF(RIGHT(#REF!,1)="T",LEFT(#REF!,LEN(#REF!)-1),#REF!)&amp;"*",#REF!)</definedName>
    <definedName name="sordye00">#REF!</definedName>
    <definedName name="sordye01">#REF!</definedName>
    <definedName name="sordye02">#REF!</definedName>
    <definedName name="sordye03">#REF!</definedName>
    <definedName name="sordye04">#REF!</definedName>
    <definedName name="sordye96">#REF!</definedName>
    <definedName name="sordye97">#REF!</definedName>
    <definedName name="sordye98">#REF!</definedName>
    <definedName name="sordye99">#REF!</definedName>
    <definedName name="SOTTOCLASSE">#REF!</definedName>
    <definedName name="SP_ALLEGATO_REL">#REF!</definedName>
    <definedName name="SP_CHIARA_MIGLIAIA">#REF!</definedName>
    <definedName name="SP_CHIARA_MILIONI">#REF!</definedName>
    <definedName name="SP_Passivo">#REF!</definedName>
    <definedName name="SP_PROSPETTICHE">#REF!</definedName>
    <definedName name="SP_RELAZIONE_ML">#REF!</definedName>
    <definedName name="SP_storici">#REF!</definedName>
    <definedName name="sprett">#REF!</definedName>
    <definedName name="spricl">#REF!</definedName>
    <definedName name="srcvye00">#REF!</definedName>
    <definedName name="srcvye01">#REF!</definedName>
    <definedName name="srcvye02">#REF!</definedName>
    <definedName name="srcvye03">#REF!</definedName>
    <definedName name="srcvye04">#REF!</definedName>
    <definedName name="srcvye96">#REF!</definedName>
    <definedName name="srcvye97">#REF!</definedName>
    <definedName name="srcvye98">#REF!</definedName>
    <definedName name="srcvye99">#REF!</definedName>
    <definedName name="srncye00">#REF!</definedName>
    <definedName name="srncye01">#REF!</definedName>
    <definedName name="srncye02">#REF!</definedName>
    <definedName name="srncye03">#REF!</definedName>
    <definedName name="srncye04">#REF!</definedName>
    <definedName name="srncye96">#REF!</definedName>
    <definedName name="srncye97">#REF!</definedName>
    <definedName name="srncye98">#REF!</definedName>
    <definedName name="srncye99">#REF!</definedName>
    <definedName name="ss">#REF!</definedName>
    <definedName name="ssnieddaampli">#REF!</definedName>
    <definedName name="stampa">#REF!</definedName>
    <definedName name="Stampa_compl">#REF!</definedName>
    <definedName name="Stampa_i_titoli">#REF!</definedName>
    <definedName name="Stampa_le_aree">#REF!</definedName>
    <definedName name="Stampa_le_aree_6">#REF!</definedName>
    <definedName name="Stat.Patr.">#REF!</definedName>
    <definedName name="statop">#REF!</definedName>
    <definedName name="Status">#REF!</definedName>
    <definedName name="stocks00">#REF!</definedName>
    <definedName name="stocks01">#REF!</definedName>
    <definedName name="stocks02">#REF!</definedName>
    <definedName name="stocks03">#REF!</definedName>
    <definedName name="stocks04">#REF!</definedName>
    <definedName name="stocks96">#REF!</definedName>
    <definedName name="stocks97">#REF!</definedName>
    <definedName name="stocks98">#REF!</definedName>
    <definedName name="stocks99">#REF!</definedName>
    <definedName name="sum_loc_mins">#REF!</definedName>
    <definedName name="sum_mins">#REF!</definedName>
    <definedName name="sye00">#REF!</definedName>
    <definedName name="TAB_BU">#REF!</definedName>
    <definedName name="TAB_C">#REF!</definedName>
    <definedName name="TAB_CA">#REF!</definedName>
    <definedName name="TAB_CC">#REF!</definedName>
    <definedName name="TAB_DIV">#REF!</definedName>
    <definedName name="TAB_P">#REF!</definedName>
    <definedName name="Tab_Scalare">#REF!</definedName>
    <definedName name="TAB_SCEN">#REF!</definedName>
    <definedName name="TAB_SEZ">#REF!</definedName>
    <definedName name="TAB_T">#REF!</definedName>
    <definedName name="TABACCHI_E_VALORI_BOLLATI">#REF!</definedName>
    <definedName name="Tabella_dei_comandi">#REF!</definedName>
    <definedName name="tangass00">#REF!</definedName>
    <definedName name="tangass01">#REF!</definedName>
    <definedName name="tangass02">#REF!</definedName>
    <definedName name="tangass03">#REF!</definedName>
    <definedName name="tangass04">#REF!</definedName>
    <definedName name="tangass96">#REF!</definedName>
    <definedName name="tangass97">#REF!</definedName>
    <definedName name="tangass98">#REF!</definedName>
    <definedName name="tangass99">#REF!</definedName>
    <definedName name="Target">#REF!</definedName>
    <definedName name="targetprice">#REF!</definedName>
    <definedName name="targetyear">#REF!</definedName>
    <definedName name="Tasso_inter_annuale">#REF!</definedName>
    <definedName name="Tasso_interesse">#REF!</definedName>
    <definedName name="Tasso_interesse_pianif">#REF!</definedName>
    <definedName name="TassoRem">#REF!</definedName>
    <definedName name="tax00">#REF!</definedName>
    <definedName name="taxrate00">#REF!</definedName>
    <definedName name="taxrate01">#REF!</definedName>
    <definedName name="taxrate02">#REF!</definedName>
    <definedName name="taxrate03">#REF!</definedName>
    <definedName name="taxrate04">#REF!</definedName>
    <definedName name="taxrate96">#REF!</definedName>
    <definedName name="taxrate97">#REF!</definedName>
    <definedName name="taxrate98">#REF!</definedName>
    <definedName name="taxrate99">#REF!</definedName>
    <definedName name="TERLB.TERLB">#REF!</definedName>
    <definedName name="TERZA">#REF!</definedName>
    <definedName name="test">#REF!</definedName>
    <definedName name="TEST0">#REF!</definedName>
    <definedName name="TESTHKEY">#REF!</definedName>
    <definedName name="TESTKEYS">#REF!</definedName>
    <definedName name="TESTVKEY">#REF!</definedName>
    <definedName name="tfr00">#REF!</definedName>
    <definedName name="thisyear">#REF!</definedName>
    <definedName name="TIMPDEP">#REF!</definedName>
    <definedName name="TIMPIANTI">#REF!</definedName>
    <definedName name="Tipo">#REF!</definedName>
    <definedName name="_xlnm.Print_Titles">#REF!</definedName>
    <definedName name="Total_Interest">#REF!</definedName>
    <definedName name="Total_pagam">#REF!</definedName>
    <definedName name="Total_Pay">#REF!</definedName>
    <definedName name="Total_Payment">Scheduled_Payment+Extra_Payment</definedName>
    <definedName name="total1">#REF!</definedName>
    <definedName name="Totale_interessi">#REF!</definedName>
    <definedName name="totali">#REF!</definedName>
    <definedName name="totali1">#REF!</definedName>
    <definedName name="totdebt00">#REF!</definedName>
    <definedName name="totdebt01">#REF!</definedName>
    <definedName name="totdebt02">#REF!</definedName>
    <definedName name="totdebt03">#REF!</definedName>
    <definedName name="totdebt04">#REF!</definedName>
    <definedName name="totdebt96">#REF!</definedName>
    <definedName name="totdebt97">#REF!</definedName>
    <definedName name="totdebt98">#REF!</definedName>
    <definedName name="totdebt99">#REF!</definedName>
    <definedName name="Tparm">#REF!</definedName>
    <definedName name="Tparp">#REF!</definedName>
    <definedName name="tradecdt00">#REF!</definedName>
    <definedName name="tradecdt01">#REF!</definedName>
    <definedName name="tradecdt02">#REF!</definedName>
    <definedName name="tradecdt03">#REF!</definedName>
    <definedName name="tradecdt04">#REF!</definedName>
    <definedName name="tradecdt96">#REF!</definedName>
    <definedName name="tradecdt97">#REF!</definedName>
    <definedName name="tradecdt98">#REF!</definedName>
    <definedName name="tradecdt99">#REF!</definedName>
    <definedName name="tradedbt00">#REF!</definedName>
    <definedName name="tradedbt01">#REF!</definedName>
    <definedName name="tradedbt02">#REF!</definedName>
    <definedName name="tradedbt03">#REF!</definedName>
    <definedName name="tradedbt04">#REF!</definedName>
    <definedName name="tradedbt96">#REF!</definedName>
    <definedName name="tradedbt97">#REF!</definedName>
    <definedName name="tradedbt98">#REF!</definedName>
    <definedName name="tradedbt99">#REF!</definedName>
    <definedName name="Traffico_pax">#REF!</definedName>
    <definedName name="tranche1">#REF!</definedName>
    <definedName name="tranche2">#REF!</definedName>
    <definedName name="tranche3">#REF!</definedName>
    <definedName name="u">#REF!</definedName>
    <definedName name="ugo">#REF!</definedName>
    <definedName name="Ultima_riga">IF(Valori_immessi,Riga_intestazione+Numero_di_pagamenti,Riga_intestazione)</definedName>
    <definedName name="uno">#REF!</definedName>
    <definedName name="US">#REF!</definedName>
    <definedName name="USA">#REF!</definedName>
    <definedName name="USD">#REF!</definedName>
    <definedName name="UTDM">#REF!</definedName>
    <definedName name="UTDMi">#REF!</definedName>
    <definedName name="Utenze">#REF!</definedName>
    <definedName name="utenze_conto">#REF!</definedName>
    <definedName name="utenze_totali">#REF!</definedName>
    <definedName name="UTT">#REF!</definedName>
    <definedName name="UTTi">#REF!</definedName>
    <definedName name="uyàè80">#REF!</definedName>
    <definedName name="v" hidden="1">{#N/A,#N/A,FALSE,"BANNERS";#N/A,#N/A,FALSE,"Market";#N/A,#N/A,FALSE,"# of POP MAN";#N/A,#N/A,FALSE,"Penet Input";#N/A,#N/A,FALSE,"Tel Rev";#N/A,#N/A,FALSE,"Invest";#N/A,#N/A,FALSE,"Op Cost1";#N/A,#N/A,FALSE,"Op Cost2";#N/A,#N/A,FALSE,"Oth_&amp;_Tot_Revenues";#N/A,#N/A,FALSE,"Fin Mod";#N/A,#N/A,FALSE,"P&amp;E Burocrat";#N/A,#N/A,FALSE,"cash flow"}</definedName>
    <definedName name="vac_allow">#REF!</definedName>
    <definedName name="vac_allow1">#REF!</definedName>
    <definedName name="VAC_ANC">#REF!</definedName>
    <definedName name="VAC_ANC1">#REF!</definedName>
    <definedName name="VAC_BAR">#REF!</definedName>
    <definedName name="VAC_BAR1">#REF!</definedName>
    <definedName name="VAC_BER">#REF!</definedName>
    <definedName name="VAC_BER1">#REF!</definedName>
    <definedName name="VAC_BUS">#REF!</definedName>
    <definedName name="VAC_BUS1">#REF!</definedName>
    <definedName name="VAC_CAG">#REF!</definedName>
    <definedName name="VAC_CAG1">#REF!</definedName>
    <definedName name="VAC_CEP">#REF!</definedName>
    <definedName name="VAC_CEP1">#REF!</definedName>
    <definedName name="VAC_CIN">#REF!</definedName>
    <definedName name="VAC_CIN1">#REF!</definedName>
    <definedName name="VAC_COL">#REF!</definedName>
    <definedName name="VAC_COL1">#REF!</definedName>
    <definedName name="VAC_CON">#REF!</definedName>
    <definedName name="VAC_CON1">#REF!</definedName>
    <definedName name="VAC_FAN">#REF!</definedName>
    <definedName name="VAC_FAN1">#REF!</definedName>
    <definedName name="VAC_GRO">#REF!</definedName>
    <definedName name="VAC_GRO1">#REF!</definedName>
    <definedName name="VAC_LAR">#REF!</definedName>
    <definedName name="VAC_LAR1">#REF!</definedName>
    <definedName name="VAC_MAZ">#REF!</definedName>
    <definedName name="VAC_MAZ1">#REF!</definedName>
    <definedName name="VAC_MER">#REF!</definedName>
    <definedName name="VAC_MER1">#REF!</definedName>
    <definedName name="VAC_MIS">#REF!</definedName>
    <definedName name="VAC_MIS1">#REF!</definedName>
    <definedName name="VAC_MUG">#REF!</definedName>
    <definedName name="VAC_MUG1">#REF!</definedName>
    <definedName name="VAC_NER">#REF!</definedName>
    <definedName name="VAC_NER1">#REF!</definedName>
    <definedName name="VAC_OLB">#REF!</definedName>
    <definedName name="VAC_OLB1">#REF!</definedName>
    <definedName name="VAC_PAD">#REF!</definedName>
    <definedName name="VAC_PAD1">#REF!</definedName>
    <definedName name="VAC_PAL">#REF!</definedName>
    <definedName name="VAC_PAL1">#REF!</definedName>
    <definedName name="VAC_PES">#REF!</definedName>
    <definedName name="VAC_PES1">#REF!</definedName>
    <definedName name="VAC_PIA">#REF!</definedName>
    <definedName name="VAC_PIA1">#REF!</definedName>
    <definedName name="VAC_POM">#REF!</definedName>
    <definedName name="VAC_POM1">#REF!</definedName>
    <definedName name="VAC_POR">#REF!</definedName>
    <definedName name="VAC_POR1">#REF!</definedName>
    <definedName name="VAC_RES">#REF!</definedName>
    <definedName name="VAC_RES1">#REF!</definedName>
    <definedName name="VAC_RIV">#REF!</definedName>
    <definedName name="VAC_RIV1">#REF!</definedName>
    <definedName name="VAC_ROM">#REF!</definedName>
    <definedName name="VAC_ROM1">#REF!</definedName>
    <definedName name="VAC_SA">#REF!</definedName>
    <definedName name="VAC_SA1">#REF!</definedName>
    <definedName name="VAC_SAS">#REF!</definedName>
    <definedName name="VAC_SAS1">#REF!</definedName>
    <definedName name="VAC_SEN">#REF!</definedName>
    <definedName name="VAC_SEN1">#REF!</definedName>
    <definedName name="VAC_SG">#REF!</definedName>
    <definedName name="VAC_SG1">#REF!</definedName>
    <definedName name="VAC_TAR">#REF!</definedName>
    <definedName name="VAC_TAR1">#REF!</definedName>
    <definedName name="VAC_TOR">#REF!</definedName>
    <definedName name="VAC_TOR1">#REF!</definedName>
    <definedName name="VAC_VENR">#REF!</definedName>
    <definedName name="VAC_VENR1">#REF!</definedName>
    <definedName name="VAC_VENZ">#REF!</definedName>
    <definedName name="VAC_VENZ1">#REF!</definedName>
    <definedName name="VAC_VIC">#REF!</definedName>
    <definedName name="VAC_VIC1">#REF!</definedName>
    <definedName name="VAC_VIM">#REF!</definedName>
    <definedName name="VAC_VIM1">#REF!</definedName>
    <definedName name="valadd00">#REF!</definedName>
    <definedName name="valadd01">#REF!</definedName>
    <definedName name="valadd02">#REF!</definedName>
    <definedName name="valadd03">#REF!</definedName>
    <definedName name="valadd04">#REF!</definedName>
    <definedName name="valadd96">#REF!</definedName>
    <definedName name="valadd97">#REF!</definedName>
    <definedName name="valadd98">#REF!</definedName>
    <definedName name="valadd99">#REF!</definedName>
    <definedName name="VALORI">#REF!</definedName>
    <definedName name="Valori_immessi">IF(Importo_prestito*Tasso_interesse*Anni_prestito*Inizio_prestito&gt;0,1,0)</definedName>
    <definedName name="Values_Entered">IF(Loan_Amount*Interest_Rate*Loan_Years*Loan_Start&gt;0,1,0)</definedName>
    <definedName name="VALUTAZIONE">#REF!</definedName>
    <definedName name="VARIABILI_DI_INPUT">#REF!</definedName>
    <definedName name="Variazioni">#REF!</definedName>
    <definedName name="VBAdvanced.VB_Branch_Example">[0]!VBAdvanced.VB_Branch_Example</definedName>
    <definedName name="VBAdvanced.VB_GetWindowsDirectory">[0]!VBAdvanced.VB_GetWindowsDirectory</definedName>
    <definedName name="VE">#REF!</definedName>
    <definedName name="vicenzatotale">#REF!</definedName>
    <definedName name="VNT">#REF!</definedName>
    <definedName name="Vol">#REF!</definedName>
    <definedName name="VolI">#REF!</definedName>
    <definedName name="VolImm">#REF!</definedName>
    <definedName name="Volume">#REF!</definedName>
    <definedName name="VolV">#REF!</definedName>
    <definedName name="VR">#REF!</definedName>
    <definedName name="VRD">#REF!</definedName>
    <definedName name="VRVD">#REF!</definedName>
    <definedName name="w" hidden="1">{#N/A,#N/A,FALSE,"BANNERS";#N/A,#N/A,FALSE,"Market";#N/A,#N/A,FALSE,"# of POP MAN";#N/A,#N/A,FALSE,"Penet Input";#N/A,#N/A,FALSE,"Tel Rev";#N/A,#N/A,FALSE,"Invest";#N/A,#N/A,FALSE,"Op Cost1";#N/A,#N/A,FALSE,"Op Cost2";#N/A,#N/A,FALSE,"Oth_&amp;_Tot_Revenues";#N/A,#N/A,FALSE,"Fin Mod";#N/A,#N/A,FALSE,"P&amp;E Burocrat";#N/A,#N/A,FALSE,"cash flow"}</definedName>
    <definedName name="WACC_2">#REF!</definedName>
    <definedName name="warning">#REF!</definedName>
    <definedName name="which_mean">#REF!</definedName>
    <definedName name="wkcap00">#REF!</definedName>
    <definedName name="wkcap01">#REF!</definedName>
    <definedName name="wkcap02">#REF!</definedName>
    <definedName name="wkcap03">#REF!</definedName>
    <definedName name="wkcap04">#REF!</definedName>
    <definedName name="wkcap96">#REF!</definedName>
    <definedName name="wkcap97">#REF!</definedName>
    <definedName name="wkcap98">#REF!</definedName>
    <definedName name="wkcap99">#REF!</definedName>
    <definedName name="wkcapchange00">#REF!</definedName>
    <definedName name="wkcapchange01">#REF!</definedName>
    <definedName name="wkcapchange02">#REF!</definedName>
    <definedName name="wkcapchange03">#REF!</definedName>
    <definedName name="wkcapchange04">#REF!</definedName>
    <definedName name="wkcapchange96">#REF!</definedName>
    <definedName name="wkcapchange97">#REF!</definedName>
    <definedName name="wkcapchange98">#REF!</definedName>
    <definedName name="wkcapchange99">#REF!</definedName>
    <definedName name="wrn.Aging._.and._.Trend._.Analysis." hidden="1">{#N/A,#N/A,FALSE,"Aging Summary";#N/A,#N/A,FALSE,"Ratio Analysis";#N/A,#N/A,FALSE,"Test 120 Day Accts";#N/A,#N/A,FALSE,"Tickmarks"}</definedName>
    <definedName name="wrn.BP._.print.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wrn.Danilo." hidden="1">{#N/A,#N/A,TRUE,"Main Issues";#N/A,#N/A,TRUE,"Income statement ($)"}</definedName>
    <definedName name="wrn.Massimo.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Monatsbilanzbericht." hidden="1">{#N/A,#N/A,TRUE,"JT USD";#N/A,#N/A,TRUE,"Monate";#N/A,#N/A,TRUE,"JT DM";#N/A,#N/A,TRUE,"Bilanz USD";#N/A,#N/A,TRUE,"Bilanz DM"}</definedName>
    <definedName name="wrn.printout." hidden="1">{#N/A,#N/A,FALSE,"BANNERS";#N/A,#N/A,FALSE,"Market";#N/A,#N/A,FALSE,"# of POP MAN";#N/A,#N/A,FALSE,"Penet Input";#N/A,#N/A,FALSE,"Tel Rev";#N/A,#N/A,FALSE,"Invest";#N/A,#N/A,FALSE,"Op Cost1";#N/A,#N/A,FALSE,"Op Cost2";#N/A,#N/A,FALSE,"Oth_&amp;_Tot_Revenues";#N/A,#N/A,FALSE,"Fin Mod";#N/A,#N/A,FALSE,"P&amp;E Burocrat";#N/A,#N/A,FALSE,"cash flow"}</definedName>
    <definedName name="X">#REF!</definedName>
    <definedName name="XAX">#REF!</definedName>
    <definedName name="XX">#REF!</definedName>
    <definedName name="XXXX">#REF!</definedName>
    <definedName name="y">#REF!</definedName>
    <definedName name="z">#REF!</definedName>
    <definedName name="Z_9F49EFD0_B61E_11D4_B53D_00508B6D6371_.wvu.PrintArea" hidden="1">#REF!</definedName>
    <definedName name="ZA">#REF!</definedName>
    <definedName name="ZDATPF">#REF!</definedName>
    <definedName name="ZDATR">#REF!</definedName>
    <definedName name="zero1">#REF!</definedName>
    <definedName name="zero10">#REF!</definedName>
    <definedName name="zero11">#REF!</definedName>
    <definedName name="zero12">#REF!</definedName>
    <definedName name="zero13">#REF!</definedName>
    <definedName name="zero14">#REF!</definedName>
    <definedName name="zero15">#REF!</definedName>
    <definedName name="zero2">#REF!</definedName>
    <definedName name="zero3">#REF!</definedName>
    <definedName name="zero4">#REF!</definedName>
    <definedName name="zero5">#REF!</definedName>
    <definedName name="zero6">#REF!</definedName>
    <definedName name="zero7">#REF!</definedName>
    <definedName name="zero8">#REF!</definedName>
    <definedName name="zero9">#REF!</definedName>
    <definedName name="ZRETT">#REF!</definedName>
    <definedName name="ZVOCI">#REF!</definedName>
    <definedName name="Z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04" l="1"/>
  <c r="B38" i="38" l="1"/>
  <c r="B29" i="38"/>
  <c r="B28" i="38"/>
  <c r="B26" i="38"/>
  <c r="B25" i="38"/>
  <c r="B20" i="38"/>
  <c r="B17" i="38"/>
  <c r="D16" i="38"/>
  <c r="B14" i="38"/>
  <c r="B13" i="38"/>
  <c r="B11" i="38"/>
  <c r="B10" i="38"/>
  <c r="B9" i="38"/>
  <c r="AYL8" i="103"/>
  <c r="AYL7" i="103"/>
  <c r="AYL6" i="103"/>
  <c r="AYL5" i="103"/>
  <c r="AYL2" i="103"/>
  <c r="AYL3" i="103"/>
  <c r="AYL4" i="103"/>
  <c r="M7" i="100" l="1"/>
  <c r="F23" i="100" l="1"/>
  <c r="G23" i="100"/>
  <c r="H23" i="100"/>
  <c r="I23" i="100"/>
  <c r="J23" i="100"/>
  <c r="K23" i="100"/>
  <c r="L23" i="100"/>
  <c r="M23" i="100"/>
  <c r="N23" i="100"/>
  <c r="O23" i="100"/>
  <c r="P23" i="100"/>
  <c r="F24" i="100"/>
  <c r="G24" i="100"/>
  <c r="H24" i="100"/>
  <c r="I24" i="100"/>
  <c r="J24" i="100"/>
  <c r="K24" i="100"/>
  <c r="L24" i="100"/>
  <c r="M24" i="100"/>
  <c r="N24" i="100"/>
  <c r="O24" i="100"/>
  <c r="P24" i="100"/>
  <c r="F25" i="100"/>
  <c r="G25" i="100"/>
  <c r="H25" i="100"/>
  <c r="I25" i="100"/>
  <c r="J25" i="100"/>
  <c r="K25" i="100"/>
  <c r="L25" i="100"/>
  <c r="M25" i="100"/>
  <c r="N25" i="100"/>
  <c r="O25" i="100"/>
  <c r="P25" i="100"/>
  <c r="E25" i="100"/>
  <c r="E24" i="100"/>
  <c r="E23" i="100"/>
  <c r="C2" i="104" l="1"/>
  <c r="L7" i="100" s="1"/>
  <c r="L8" i="100" l="1"/>
  <c r="B37" i="38" s="1"/>
  <c r="B16" i="38"/>
  <c r="B68" i="38" s="1"/>
  <c r="C3" i="104"/>
  <c r="C22" i="100"/>
  <c r="C25" i="100" l="1"/>
  <c r="C24" i="100"/>
  <c r="C23" i="100"/>
  <c r="D23" i="100" s="1"/>
  <c r="D6" i="97" l="1"/>
  <c r="O31" i="97"/>
  <c r="P31" i="97"/>
  <c r="Q31" i="97"/>
  <c r="R31" i="97"/>
  <c r="S31" i="97"/>
  <c r="T31" i="97"/>
  <c r="U31" i="97"/>
  <c r="V31" i="97"/>
  <c r="W31" i="97"/>
  <c r="X31" i="97"/>
  <c r="Y31" i="97"/>
  <c r="Z31" i="97"/>
  <c r="AA31" i="97"/>
  <c r="AB31" i="97"/>
  <c r="AC31" i="97"/>
  <c r="AD31" i="97"/>
  <c r="AE31" i="97"/>
  <c r="AF31" i="97"/>
  <c r="AG31" i="97"/>
  <c r="AH31" i="97"/>
  <c r="D8" i="97"/>
  <c r="D5" i="97"/>
  <c r="D4" i="97"/>
  <c r="F19" i="80"/>
  <c r="B200" i="85"/>
  <c r="B199" i="85"/>
  <c r="B198" i="85"/>
  <c r="B197" i="85"/>
  <c r="B196" i="85"/>
  <c r="B195" i="85"/>
  <c r="B194" i="85"/>
  <c r="B193" i="85"/>
  <c r="B192" i="85"/>
  <c r="B191" i="85"/>
  <c r="B190" i="85"/>
  <c r="B189" i="85"/>
  <c r="B188" i="85"/>
  <c r="B187" i="85"/>
  <c r="B186" i="85"/>
  <c r="B185" i="85"/>
  <c r="B184" i="85"/>
  <c r="B183" i="85"/>
  <c r="B182" i="85"/>
  <c r="B181" i="85"/>
  <c r="B180" i="85"/>
  <c r="B179" i="85"/>
  <c r="B178" i="85"/>
  <c r="B177" i="85"/>
  <c r="B176" i="85"/>
  <c r="B175" i="85"/>
  <c r="B174" i="85"/>
  <c r="B173" i="85"/>
  <c r="B172" i="85"/>
  <c r="B171" i="85"/>
  <c r="AH65" i="97"/>
  <c r="D64" i="97"/>
  <c r="E62" i="97"/>
  <c r="D62" i="97"/>
  <c r="D61" i="97"/>
  <c r="AH60" i="97"/>
  <c r="AG60" i="97"/>
  <c r="AF60" i="97"/>
  <c r="AE60" i="97"/>
  <c r="AD60" i="97"/>
  <c r="AC60" i="97"/>
  <c r="AB60" i="97"/>
  <c r="AA60" i="97"/>
  <c r="Z60" i="97"/>
  <c r="Y60" i="97"/>
  <c r="X60" i="97"/>
  <c r="W60" i="97"/>
  <c r="V60" i="97"/>
  <c r="U60" i="97"/>
  <c r="T60" i="97"/>
  <c r="S60" i="97"/>
  <c r="R60" i="97"/>
  <c r="Q60" i="97"/>
  <c r="P60" i="97"/>
  <c r="O60" i="97"/>
  <c r="N60" i="97"/>
  <c r="M60" i="97"/>
  <c r="L60" i="97"/>
  <c r="K60" i="97"/>
  <c r="J60" i="97"/>
  <c r="I60" i="97"/>
  <c r="H60" i="97"/>
  <c r="G60" i="97"/>
  <c r="F60" i="97"/>
  <c r="E60" i="97"/>
  <c r="D60" i="97"/>
  <c r="D55" i="97"/>
  <c r="D53" i="97"/>
  <c r="D50" i="97"/>
  <c r="D49" i="97"/>
  <c r="D44" i="97"/>
  <c r="AH39" i="97"/>
  <c r="AG39" i="97"/>
  <c r="AF39" i="97"/>
  <c r="AE39" i="97"/>
  <c r="AD39" i="97"/>
  <c r="AC39" i="97"/>
  <c r="AB39" i="97"/>
  <c r="AA39" i="97"/>
  <c r="Z39" i="97"/>
  <c r="Y39" i="97"/>
  <c r="AH38" i="97"/>
  <c r="AG38" i="97"/>
  <c r="AF38" i="97"/>
  <c r="AE38" i="97"/>
  <c r="AD38" i="97"/>
  <c r="AC38" i="97"/>
  <c r="AB38" i="97"/>
  <c r="AA38" i="97"/>
  <c r="Z38" i="97"/>
  <c r="Y38" i="97"/>
  <c r="X38" i="97"/>
  <c r="W38" i="97"/>
  <c r="V38" i="97"/>
  <c r="U38" i="97"/>
  <c r="T38" i="97"/>
  <c r="S38" i="97"/>
  <c r="R38" i="97"/>
  <c r="Q38" i="97"/>
  <c r="P38" i="97"/>
  <c r="O38" i="97"/>
  <c r="N38" i="97"/>
  <c r="M38" i="97"/>
  <c r="L38" i="97"/>
  <c r="K38" i="97"/>
  <c r="J38" i="97"/>
  <c r="I38" i="97"/>
  <c r="H38" i="97"/>
  <c r="G38" i="97"/>
  <c r="F38" i="97"/>
  <c r="E38" i="97"/>
  <c r="D35" i="97"/>
  <c r="AH28" i="97"/>
  <c r="AG28" i="97"/>
  <c r="AF28" i="97"/>
  <c r="AE28" i="97"/>
  <c r="AD28" i="97"/>
  <c r="AC28" i="97"/>
  <c r="AB28" i="97"/>
  <c r="AA28" i="97"/>
  <c r="Z28" i="97"/>
  <c r="Y28" i="97"/>
  <c r="X28" i="97"/>
  <c r="W28" i="97"/>
  <c r="V28" i="97"/>
  <c r="U28" i="97"/>
  <c r="T28" i="97"/>
  <c r="S28" i="97"/>
  <c r="R28" i="97"/>
  <c r="Q28" i="97"/>
  <c r="P28" i="97"/>
  <c r="O28" i="97"/>
  <c r="N28" i="97"/>
  <c r="M28" i="97"/>
  <c r="L28" i="97"/>
  <c r="K28" i="97"/>
  <c r="J28" i="97"/>
  <c r="I28" i="97"/>
  <c r="H28" i="97"/>
  <c r="G28" i="97"/>
  <c r="F28" i="97"/>
  <c r="E28" i="97"/>
  <c r="AH23" i="97"/>
  <c r="AG23" i="97"/>
  <c r="AF23" i="97"/>
  <c r="AE23" i="97"/>
  <c r="AD23" i="97"/>
  <c r="AC23" i="97"/>
  <c r="AB23" i="97"/>
  <c r="AA23" i="97"/>
  <c r="Z23" i="97"/>
  <c r="Y23" i="97"/>
  <c r="AH15" i="97"/>
  <c r="AG15" i="97"/>
  <c r="AF15" i="97"/>
  <c r="AE15" i="97"/>
  <c r="AD15" i="97"/>
  <c r="AC15" i="97"/>
  <c r="AB15" i="97"/>
  <c r="AA15" i="97"/>
  <c r="Z15" i="97"/>
  <c r="Y15" i="97"/>
  <c r="X3" i="38"/>
  <c r="U3" i="38"/>
  <c r="T3" i="38"/>
  <c r="E86" i="88"/>
  <c r="E7" i="88"/>
  <c r="E17" i="88"/>
  <c r="E69" i="88"/>
  <c r="E61" i="88"/>
  <c r="AG4" i="38"/>
  <c r="Z42" i="84"/>
  <c r="Y49" i="97" s="1"/>
  <c r="AA42" i="84"/>
  <c r="Z49" i="97" s="1"/>
  <c r="AB42" i="84"/>
  <c r="AA49" i="97" s="1"/>
  <c r="AC42" i="84"/>
  <c r="AB49" i="97" s="1"/>
  <c r="AD42" i="84"/>
  <c r="AC49" i="97" s="1"/>
  <c r="AE42" i="84"/>
  <c r="AD49" i="97" s="1"/>
  <c r="AF42" i="84"/>
  <c r="AE49" i="97" s="1"/>
  <c r="AG42" i="84"/>
  <c r="AF49" i="97" s="1"/>
  <c r="AH42" i="84"/>
  <c r="AG49" i="97" s="1"/>
  <c r="AI42" i="84"/>
  <c r="AH49" i="97" s="1"/>
  <c r="O56" i="84"/>
  <c r="N50" i="97" s="1"/>
  <c r="P56" i="84"/>
  <c r="O50" i="97" s="1"/>
  <c r="Q56" i="84"/>
  <c r="P50" i="97" s="1"/>
  <c r="R56" i="84"/>
  <c r="Q50" i="97" s="1"/>
  <c r="S56" i="84"/>
  <c r="R50" i="97" s="1"/>
  <c r="T56" i="84"/>
  <c r="S50" i="97" s="1"/>
  <c r="U56" i="84"/>
  <c r="T50" i="97" s="1"/>
  <c r="V56" i="84"/>
  <c r="U50" i="97" s="1"/>
  <c r="W56" i="84"/>
  <c r="V50" i="97" s="1"/>
  <c r="X56" i="84"/>
  <c r="W50" i="97" s="1"/>
  <c r="Y56" i="84"/>
  <c r="X50" i="97" s="1"/>
  <c r="Z56" i="84"/>
  <c r="Y50" i="97" s="1"/>
  <c r="AA56" i="84"/>
  <c r="Z50" i="97" s="1"/>
  <c r="AB56" i="84"/>
  <c r="AA50" i="97" s="1"/>
  <c r="AC56" i="84"/>
  <c r="AB50" i="97" s="1"/>
  <c r="AD56" i="84"/>
  <c r="AC50" i="97" s="1"/>
  <c r="AE56" i="84"/>
  <c r="AD50" i="97" s="1"/>
  <c r="AF56" i="84"/>
  <c r="AE50" i="97" s="1"/>
  <c r="AG56" i="84"/>
  <c r="AF50" i="97" s="1"/>
  <c r="AH56" i="84"/>
  <c r="AG50" i="97" s="1"/>
  <c r="AI56" i="84"/>
  <c r="AH50" i="97" s="1"/>
  <c r="N21" i="96"/>
  <c r="E20" i="80"/>
  <c r="F20" i="80"/>
  <c r="G20" i="80"/>
  <c r="H20" i="80"/>
  <c r="I20" i="80"/>
  <c r="J20" i="80"/>
  <c r="K20" i="80"/>
  <c r="L20" i="80"/>
  <c r="M20" i="80"/>
  <c r="N20" i="80"/>
  <c r="O20" i="80"/>
  <c r="P20" i="80"/>
  <c r="Q20" i="80"/>
  <c r="R20" i="80"/>
  <c r="S20" i="80"/>
  <c r="T20" i="80"/>
  <c r="U20" i="80"/>
  <c r="V20" i="80"/>
  <c r="W20" i="80"/>
  <c r="X20" i="80"/>
  <c r="Y20" i="80"/>
  <c r="Z20" i="80"/>
  <c r="AA20" i="80"/>
  <c r="AB20" i="80"/>
  <c r="AC20" i="80"/>
  <c r="AD20" i="80"/>
  <c r="AE20" i="80"/>
  <c r="AF20" i="80"/>
  <c r="AG20" i="80"/>
  <c r="D20" i="80"/>
  <c r="E14" i="88"/>
  <c r="Q3" i="38"/>
  <c r="R3" i="38"/>
  <c r="E3" i="88"/>
  <c r="E2" i="88"/>
  <c r="AH2" i="81"/>
  <c r="AH3" i="81"/>
  <c r="AH22" i="81"/>
  <c r="E62" i="84"/>
  <c r="F62" i="84" s="1"/>
  <c r="G62" i="84" s="1"/>
  <c r="H62" i="84" s="1"/>
  <c r="I62" i="84" s="1"/>
  <c r="J62" i="84" s="1"/>
  <c r="K62" i="84" s="1"/>
  <c r="L62" i="84" s="1"/>
  <c r="M62" i="84" s="1"/>
  <c r="N62" i="84" s="1"/>
  <c r="O62" i="84" s="1"/>
  <c r="P62" i="84" s="1"/>
  <c r="Q62" i="84" s="1"/>
  <c r="R62" i="84" s="1"/>
  <c r="S62" i="84" s="1"/>
  <c r="T62" i="84" s="1"/>
  <c r="U62" i="84" s="1"/>
  <c r="V62" i="84" s="1"/>
  <c r="W62" i="84" s="1"/>
  <c r="X62" i="84" s="1"/>
  <c r="Y62" i="84" s="1"/>
  <c r="Z62" i="84" s="1"/>
  <c r="AA62" i="84" s="1"/>
  <c r="AB62" i="84" s="1"/>
  <c r="AC62" i="84" s="1"/>
  <c r="AD62" i="84" s="1"/>
  <c r="AE62" i="84" s="1"/>
  <c r="AF62" i="84" s="1"/>
  <c r="AG62" i="84" s="1"/>
  <c r="AH62" i="84" s="1"/>
  <c r="AI62" i="84" s="1"/>
  <c r="F63" i="84"/>
  <c r="G63" i="84" s="1"/>
  <c r="H63" i="84" s="1"/>
  <c r="I63" i="84" s="1"/>
  <c r="J63" i="84" s="1"/>
  <c r="K63" i="84" s="1"/>
  <c r="L63" i="84" s="1"/>
  <c r="M63" i="84" s="1"/>
  <c r="N63" i="84" s="1"/>
  <c r="O63" i="84" s="1"/>
  <c r="P63" i="84" s="1"/>
  <c r="Q63" i="84" s="1"/>
  <c r="R63" i="84" s="1"/>
  <c r="S63" i="84" s="1"/>
  <c r="T63" i="84" s="1"/>
  <c r="U63" i="84" s="1"/>
  <c r="V63" i="84" s="1"/>
  <c r="W63" i="84" s="1"/>
  <c r="X63" i="84" s="1"/>
  <c r="Y63" i="84" s="1"/>
  <c r="Z63" i="84" s="1"/>
  <c r="AA63" i="84" s="1"/>
  <c r="AB63" i="84" s="1"/>
  <c r="AC63" i="84" s="1"/>
  <c r="AD63" i="84" s="1"/>
  <c r="AE63" i="84" s="1"/>
  <c r="AF63" i="84" s="1"/>
  <c r="AG63" i="84" s="1"/>
  <c r="AH63" i="84" s="1"/>
  <c r="AI63" i="84" s="1"/>
  <c r="B25" i="84"/>
  <c r="L11" i="100" l="1"/>
  <c r="L9" i="100"/>
  <c r="K22" i="100"/>
  <c r="K27" i="100" s="1"/>
  <c r="I22" i="100"/>
  <c r="I27" i="100" s="1"/>
  <c r="O22" i="100"/>
  <c r="O27" i="100" s="1"/>
  <c r="M22" i="100"/>
  <c r="M27" i="100" s="1"/>
  <c r="L22" i="100"/>
  <c r="L27" i="100" s="1"/>
  <c r="P22" i="100"/>
  <c r="P27" i="100" s="1"/>
  <c r="F22" i="100"/>
  <c r="G22" i="100"/>
  <c r="G27" i="100" s="1"/>
  <c r="E22" i="100"/>
  <c r="H22" i="100"/>
  <c r="H27" i="100" s="1"/>
  <c r="N22" i="100"/>
  <c r="N27" i="100" s="1"/>
  <c r="J22" i="100"/>
  <c r="J27" i="100" s="1"/>
  <c r="G94" i="100"/>
  <c r="O94" i="100"/>
  <c r="H94" i="100"/>
  <c r="P94" i="100"/>
  <c r="E94" i="100"/>
  <c r="M94" i="100"/>
  <c r="N94" i="100"/>
  <c r="I94" i="100"/>
  <c r="F94" i="100"/>
  <c r="J94" i="100"/>
  <c r="K94" i="100"/>
  <c r="L94" i="100"/>
  <c r="H11" i="100"/>
  <c r="D7" i="97"/>
  <c r="I11" i="100"/>
  <c r="J11" i="100"/>
  <c r="K11" i="100"/>
  <c r="D24" i="100"/>
  <c r="U19" i="80"/>
  <c r="I19" i="80"/>
  <c r="AE19" i="80"/>
  <c r="L19" i="80"/>
  <c r="J19" i="80"/>
  <c r="AC19" i="80"/>
  <c r="T19" i="80"/>
  <c r="AB19" i="80"/>
  <c r="S19" i="80"/>
  <c r="R19" i="80"/>
  <c r="X19" i="80"/>
  <c r="O19" i="80"/>
  <c r="AA19" i="80"/>
  <c r="H19" i="80"/>
  <c r="Z19" i="80"/>
  <c r="Q19" i="80"/>
  <c r="E19" i="80"/>
  <c r="D19" i="80"/>
  <c r="Y19" i="80"/>
  <c r="P19" i="80"/>
  <c r="AG19" i="80"/>
  <c r="AF19" i="80"/>
  <c r="W19" i="80"/>
  <c r="M19" i="80"/>
  <c r="K19" i="80"/>
  <c r="G19" i="80"/>
  <c r="AD19" i="80"/>
  <c r="V19" i="80"/>
  <c r="N19" i="80"/>
  <c r="AJ28" i="97"/>
  <c r="D171" i="85"/>
  <c r="E171" i="85" s="1"/>
  <c r="F171" i="85" s="1"/>
  <c r="G171" i="85" s="1"/>
  <c r="H171" i="85" s="1"/>
  <c r="I171" i="85" s="1"/>
  <c r="J171" i="85" s="1"/>
  <c r="K171" i="85" s="1"/>
  <c r="L171" i="85" s="1"/>
  <c r="M171" i="85" s="1"/>
  <c r="N171" i="85" s="1"/>
  <c r="O171" i="85" s="1"/>
  <c r="P171" i="85" s="1"/>
  <c r="Q171" i="85" s="1"/>
  <c r="R171" i="85" s="1"/>
  <c r="S171" i="85" s="1"/>
  <c r="T171" i="85" s="1"/>
  <c r="U171" i="85" s="1"/>
  <c r="V171" i="85" s="1"/>
  <c r="W171" i="85" s="1"/>
  <c r="X171" i="85" s="1"/>
  <c r="Y171" i="85" s="1"/>
  <c r="Z171" i="85" s="1"/>
  <c r="AA171" i="85" s="1"/>
  <c r="AB171" i="85" s="1"/>
  <c r="AC171" i="85" s="1"/>
  <c r="AD171" i="85" s="1"/>
  <c r="AE171" i="85" s="1"/>
  <c r="AF171" i="85" s="1"/>
  <c r="AG171" i="85" s="1"/>
  <c r="E70" i="88"/>
  <c r="E72" i="88" s="1"/>
  <c r="D52" i="97"/>
  <c r="D43" i="97"/>
  <c r="D34" i="97"/>
  <c r="F53" i="97"/>
  <c r="F35" i="97"/>
  <c r="F44" i="97"/>
  <c r="G53" i="97"/>
  <c r="G44" i="97"/>
  <c r="G35" i="97"/>
  <c r="H53" i="97"/>
  <c r="H44" i="97"/>
  <c r="AI28" i="97"/>
  <c r="H35" i="97"/>
  <c r="E53" i="97"/>
  <c r="E44" i="97"/>
  <c r="E35" i="97"/>
  <c r="E68" i="88"/>
  <c r="AG3" i="38"/>
  <c r="E85" i="88"/>
  <c r="D22" i="100" l="1"/>
  <c r="E27" i="100"/>
  <c r="AB3" i="38"/>
  <c r="V3" i="38"/>
  <c r="E58" i="88"/>
  <c r="E59" i="88" s="1"/>
  <c r="E67" i="88" s="1"/>
  <c r="C171" i="85"/>
  <c r="E16" i="88"/>
  <c r="E34" i="97"/>
  <c r="E52" i="97"/>
  <c r="E43" i="97"/>
  <c r="I44" i="97"/>
  <c r="I35" i="97"/>
  <c r="I53" i="97"/>
  <c r="D25" i="100"/>
  <c r="J53" i="97" l="1"/>
  <c r="J35" i="97"/>
  <c r="J44" i="97"/>
  <c r="F52" i="97"/>
  <c r="F43" i="97"/>
  <c r="F34" i="97"/>
  <c r="G52" i="97" l="1"/>
  <c r="G43" i="97"/>
  <c r="G34" i="97"/>
  <c r="K53" i="97"/>
  <c r="K44" i="97"/>
  <c r="K35" i="97"/>
  <c r="Q4" i="38"/>
  <c r="Q5" i="38"/>
  <c r="Q6" i="38"/>
  <c r="Q7" i="38"/>
  <c r="Q8" i="38"/>
  <c r="Q9" i="38"/>
  <c r="Q10" i="38"/>
  <c r="Q11" i="38"/>
  <c r="Q12" i="38"/>
  <c r="Q13" i="38"/>
  <c r="Q14" i="38"/>
  <c r="Q15" i="38"/>
  <c r="Q16" i="38"/>
  <c r="Q17" i="38"/>
  <c r="Q18" i="38"/>
  <c r="Q19" i="38"/>
  <c r="Q20" i="38"/>
  <c r="Q21" i="38"/>
  <c r="Q22" i="38"/>
  <c r="Q23" i="38"/>
  <c r="Q24" i="38"/>
  <c r="Q25" i="38"/>
  <c r="Q26" i="38"/>
  <c r="Q27" i="38"/>
  <c r="Q28" i="38"/>
  <c r="Q29" i="38"/>
  <c r="Q30" i="38"/>
  <c r="Q31" i="38"/>
  <c r="Q32" i="38"/>
  <c r="L53" i="97" l="1"/>
  <c r="L44" i="97"/>
  <c r="L35" i="97"/>
  <c r="H52" i="97"/>
  <c r="H43" i="97"/>
  <c r="H34" i="97"/>
  <c r="AL4" i="38"/>
  <c r="AL5" i="38"/>
  <c r="AL6" i="38"/>
  <c r="AL7" i="38"/>
  <c r="AL8" i="38"/>
  <c r="AL9" i="38"/>
  <c r="AL10" i="38"/>
  <c r="AL11" i="38"/>
  <c r="AL12" i="38"/>
  <c r="AL13" i="38"/>
  <c r="AL14" i="38"/>
  <c r="AL15" i="38"/>
  <c r="AL16" i="38"/>
  <c r="AL17" i="38"/>
  <c r="AL18" i="38"/>
  <c r="AL19" i="38"/>
  <c r="AL20" i="38"/>
  <c r="AL21" i="38"/>
  <c r="AL22" i="38"/>
  <c r="AL23" i="38"/>
  <c r="AL24" i="38"/>
  <c r="AL25" i="38"/>
  <c r="AL26" i="38"/>
  <c r="AL27" i="38"/>
  <c r="AL28" i="38"/>
  <c r="AL29" i="38"/>
  <c r="AL30" i="38"/>
  <c r="AL31" i="38"/>
  <c r="AL32" i="38"/>
  <c r="AL3" i="38"/>
  <c r="AJ4" i="38"/>
  <c r="AJ5" i="38"/>
  <c r="AJ6" i="38"/>
  <c r="AJ7" i="38"/>
  <c r="AJ8" i="38"/>
  <c r="AJ9" i="38"/>
  <c r="AJ10" i="38"/>
  <c r="AJ11" i="38"/>
  <c r="AJ12" i="38"/>
  <c r="AJ13" i="38"/>
  <c r="AJ14" i="38"/>
  <c r="AJ15" i="38"/>
  <c r="AJ16" i="38"/>
  <c r="AJ17" i="38"/>
  <c r="AJ18" i="38"/>
  <c r="AJ19" i="38"/>
  <c r="AJ20" i="38"/>
  <c r="AJ21" i="38"/>
  <c r="AJ22" i="38"/>
  <c r="AJ23" i="38"/>
  <c r="AJ24" i="38"/>
  <c r="AJ25" i="38"/>
  <c r="AJ26" i="38"/>
  <c r="AJ27" i="38"/>
  <c r="AJ28" i="38"/>
  <c r="AJ29" i="38"/>
  <c r="AJ30" i="38"/>
  <c r="AJ31" i="38"/>
  <c r="AJ32" i="38"/>
  <c r="AJ3" i="38"/>
  <c r="I43" i="97" l="1"/>
  <c r="I52" i="97"/>
  <c r="I34" i="97"/>
  <c r="M53" i="97"/>
  <c r="M44" i="97"/>
  <c r="M35" i="97"/>
  <c r="E32" i="88"/>
  <c r="C18" i="90"/>
  <c r="C4" i="85"/>
  <c r="M13" i="95"/>
  <c r="N35" i="97" l="1"/>
  <c r="N44" i="97"/>
  <c r="N53" i="97"/>
  <c r="J52" i="97"/>
  <c r="J43" i="97"/>
  <c r="J34" i="97"/>
  <c r="AI40" i="84"/>
  <c r="AI41" i="84"/>
  <c r="B138" i="85"/>
  <c r="B139" i="85"/>
  <c r="B140" i="85"/>
  <c r="B141" i="85"/>
  <c r="B142" i="85"/>
  <c r="B143" i="85"/>
  <c r="B144" i="85"/>
  <c r="B145" i="85"/>
  <c r="B146" i="85"/>
  <c r="B147" i="85"/>
  <c r="B148" i="85"/>
  <c r="B149" i="85"/>
  <c r="B150" i="85"/>
  <c r="B151" i="85"/>
  <c r="B152" i="85"/>
  <c r="B153" i="85"/>
  <c r="B154" i="85"/>
  <c r="B155" i="85"/>
  <c r="B156" i="85"/>
  <c r="B157" i="85"/>
  <c r="B158" i="85"/>
  <c r="B159" i="85"/>
  <c r="B160" i="85"/>
  <c r="B161" i="85"/>
  <c r="B162" i="85"/>
  <c r="B163" i="85"/>
  <c r="B164" i="85"/>
  <c r="B165" i="85"/>
  <c r="B166" i="85"/>
  <c r="B137" i="85"/>
  <c r="B104" i="85"/>
  <c r="B105" i="85"/>
  <c r="B106" i="85"/>
  <c r="B107" i="85"/>
  <c r="B108" i="85"/>
  <c r="B109" i="85"/>
  <c r="B110" i="85"/>
  <c r="B111" i="85"/>
  <c r="B112" i="85"/>
  <c r="B113" i="85"/>
  <c r="B114" i="85"/>
  <c r="B115" i="85"/>
  <c r="B116" i="85"/>
  <c r="B117" i="85"/>
  <c r="B118" i="85"/>
  <c r="B119" i="85"/>
  <c r="B120" i="85"/>
  <c r="B121" i="85"/>
  <c r="B122" i="85"/>
  <c r="B123" i="85"/>
  <c r="B124" i="85"/>
  <c r="B125" i="85"/>
  <c r="B126" i="85"/>
  <c r="B127" i="85"/>
  <c r="B128" i="85"/>
  <c r="B129" i="85"/>
  <c r="B130" i="85"/>
  <c r="B131" i="85"/>
  <c r="B132" i="85"/>
  <c r="B103" i="85"/>
  <c r="B70" i="85"/>
  <c r="B71" i="85"/>
  <c r="B72" i="85"/>
  <c r="B73" i="85"/>
  <c r="B74" i="85"/>
  <c r="B75" i="85"/>
  <c r="B76" i="85"/>
  <c r="B77" i="85"/>
  <c r="B78" i="85"/>
  <c r="B79" i="85"/>
  <c r="B80" i="85"/>
  <c r="B81" i="85"/>
  <c r="B82" i="85"/>
  <c r="B83" i="85"/>
  <c r="B84" i="85"/>
  <c r="B85" i="85"/>
  <c r="B86" i="85"/>
  <c r="B87" i="85"/>
  <c r="B88" i="85"/>
  <c r="B89" i="85"/>
  <c r="B90" i="85"/>
  <c r="B91" i="85"/>
  <c r="B92" i="85"/>
  <c r="B93" i="85"/>
  <c r="B94" i="85"/>
  <c r="B95" i="85"/>
  <c r="B96" i="85"/>
  <c r="B97" i="85"/>
  <c r="B98" i="85"/>
  <c r="B69" i="85"/>
  <c r="AH7" i="83"/>
  <c r="AH11" i="83"/>
  <c r="AH12" i="83"/>
  <c r="AH17" i="83"/>
  <c r="AH18" i="83"/>
  <c r="J8" i="89"/>
  <c r="J9" i="89"/>
  <c r="J10" i="89"/>
  <c r="J11" i="89"/>
  <c r="J12" i="89"/>
  <c r="J13" i="89"/>
  <c r="J14" i="89"/>
  <c r="J15" i="89"/>
  <c r="J16" i="89"/>
  <c r="J17" i="89"/>
  <c r="J18" i="89"/>
  <c r="J19" i="89"/>
  <c r="J20" i="89"/>
  <c r="J21" i="89"/>
  <c r="J22" i="89"/>
  <c r="J23" i="89"/>
  <c r="J24" i="89"/>
  <c r="J25" i="89"/>
  <c r="J26" i="89"/>
  <c r="J27" i="89"/>
  <c r="J28" i="89"/>
  <c r="J29" i="89"/>
  <c r="J30" i="89"/>
  <c r="J31" i="89"/>
  <c r="J32" i="89"/>
  <c r="J33" i="89"/>
  <c r="J34" i="89"/>
  <c r="J35" i="89"/>
  <c r="J36" i="89"/>
  <c r="J7" i="89"/>
  <c r="K52" i="97" l="1"/>
  <c r="K43" i="97"/>
  <c r="K34" i="97"/>
  <c r="O53" i="97"/>
  <c r="O44" i="97"/>
  <c r="O35" i="97"/>
  <c r="AI39" i="84"/>
  <c r="AN3" i="38"/>
  <c r="P53" i="97" l="1"/>
  <c r="P35" i="97"/>
  <c r="P44" i="97"/>
  <c r="L52" i="97"/>
  <c r="L43" i="97"/>
  <c r="L34" i="97"/>
  <c r="AR9" i="89"/>
  <c r="AX9" i="89" s="1"/>
  <c r="AR11" i="89"/>
  <c r="AR12" i="89"/>
  <c r="AX12" i="89" s="1"/>
  <c r="AR13" i="89"/>
  <c r="AX13" i="89" s="1"/>
  <c r="AR14" i="89"/>
  <c r="AX14" i="89" s="1"/>
  <c r="AR15" i="89"/>
  <c r="AX15" i="89" s="1"/>
  <c r="AR16" i="89"/>
  <c r="AX16" i="89" s="1"/>
  <c r="AR17" i="89"/>
  <c r="AX17" i="89" s="1"/>
  <c r="AR18" i="89"/>
  <c r="AX18" i="89" s="1"/>
  <c r="AR19" i="89"/>
  <c r="AX19" i="89" s="1"/>
  <c r="AR20" i="89"/>
  <c r="AX20" i="89" s="1"/>
  <c r="AR21" i="89"/>
  <c r="AX21" i="89" s="1"/>
  <c r="AR22" i="89"/>
  <c r="AX22" i="89" s="1"/>
  <c r="AR23" i="89"/>
  <c r="AX23" i="89" s="1"/>
  <c r="AR24" i="89"/>
  <c r="AX24" i="89" s="1"/>
  <c r="AR25" i="89"/>
  <c r="AX25" i="89" s="1"/>
  <c r="AR26" i="89"/>
  <c r="AX26" i="89" s="1"/>
  <c r="AR27" i="89"/>
  <c r="AX27" i="89" s="1"/>
  <c r="AR28" i="89"/>
  <c r="AX28" i="89" s="1"/>
  <c r="AR29" i="89"/>
  <c r="AX29" i="89" s="1"/>
  <c r="AR30" i="89"/>
  <c r="AX30" i="89" s="1"/>
  <c r="AR31" i="89"/>
  <c r="AX31" i="89" s="1"/>
  <c r="AR32" i="89"/>
  <c r="AX32" i="89" s="1"/>
  <c r="AR33" i="89"/>
  <c r="AX33" i="89" s="1"/>
  <c r="AR34" i="89"/>
  <c r="AX34" i="89" s="1"/>
  <c r="AR35" i="89"/>
  <c r="AX35" i="89" s="1"/>
  <c r="AR36" i="89"/>
  <c r="AX36" i="89" s="1"/>
  <c r="M19" i="96"/>
  <c r="L19" i="96"/>
  <c r="K19" i="96"/>
  <c r="J19" i="96"/>
  <c r="I19" i="96"/>
  <c r="H19" i="96"/>
  <c r="G19" i="96"/>
  <c r="F19" i="96"/>
  <c r="E19" i="96"/>
  <c r="D19" i="96"/>
  <c r="C19" i="96"/>
  <c r="B19" i="96"/>
  <c r="C13" i="96"/>
  <c r="D13" i="96"/>
  <c r="E13" i="96"/>
  <c r="F13" i="96"/>
  <c r="G13" i="96"/>
  <c r="H13" i="96"/>
  <c r="I13" i="96"/>
  <c r="J13" i="96"/>
  <c r="K13" i="96"/>
  <c r="L13" i="96"/>
  <c r="M13" i="96"/>
  <c r="B13" i="96"/>
  <c r="M5" i="96"/>
  <c r="M6" i="96" s="1"/>
  <c r="L5" i="96"/>
  <c r="L6" i="96" s="1"/>
  <c r="K5" i="96"/>
  <c r="K6" i="96" s="1"/>
  <c r="J5" i="96"/>
  <c r="J6" i="96" s="1"/>
  <c r="I5" i="96"/>
  <c r="I6" i="96" s="1"/>
  <c r="H5" i="96"/>
  <c r="H6" i="96" s="1"/>
  <c r="G5" i="96"/>
  <c r="G6" i="96" s="1"/>
  <c r="F5" i="96"/>
  <c r="F6" i="96" s="1"/>
  <c r="E5" i="96"/>
  <c r="E6" i="96" s="1"/>
  <c r="D5" i="96"/>
  <c r="D6" i="96" s="1"/>
  <c r="C5" i="96"/>
  <c r="C6" i="96" s="1"/>
  <c r="B5" i="96"/>
  <c r="B6" i="96" s="1"/>
  <c r="N20" i="96"/>
  <c r="N12" i="96"/>
  <c r="M34" i="97" l="1"/>
  <c r="M52" i="97"/>
  <c r="M43" i="97"/>
  <c r="Q35" i="97"/>
  <c r="Q44" i="97"/>
  <c r="Q53" i="97"/>
  <c r="N6" i="96"/>
  <c r="AS17" i="89"/>
  <c r="AS25" i="89"/>
  <c r="AS23" i="89"/>
  <c r="AS24" i="89"/>
  <c r="AS16" i="89"/>
  <c r="AS33" i="89"/>
  <c r="AS15" i="89"/>
  <c r="AS32" i="89"/>
  <c r="AS31" i="89"/>
  <c r="AS22" i="89"/>
  <c r="AS36" i="89"/>
  <c r="AS28" i="89"/>
  <c r="AS20" i="89"/>
  <c r="AS12" i="89"/>
  <c r="AS30" i="89"/>
  <c r="AS14" i="89"/>
  <c r="AS35" i="89"/>
  <c r="AS27" i="89"/>
  <c r="AS19" i="89"/>
  <c r="AS29" i="89"/>
  <c r="AS21" i="89"/>
  <c r="AS13" i="89"/>
  <c r="AS34" i="89"/>
  <c r="AS26" i="89"/>
  <c r="AS18" i="89"/>
  <c r="AS11" i="89"/>
  <c r="AX11" i="89"/>
  <c r="AS9" i="89"/>
  <c r="N19" i="96"/>
  <c r="N13" i="96"/>
  <c r="N14" i="96" s="1"/>
  <c r="N5" i="96"/>
  <c r="R53" i="97" l="1"/>
  <c r="R44" i="97"/>
  <c r="R35" i="97"/>
  <c r="N52" i="97"/>
  <c r="N43" i="97"/>
  <c r="N34" i="97"/>
  <c r="N7" i="96"/>
  <c r="AG16" i="38"/>
  <c r="AM13" i="38"/>
  <c r="AM14" i="38"/>
  <c r="AM15" i="38"/>
  <c r="AM16" i="38"/>
  <c r="AM17" i="38"/>
  <c r="AM21" i="38"/>
  <c r="AM24" i="38"/>
  <c r="AM26" i="38"/>
  <c r="AM31" i="38"/>
  <c r="AM5" i="38"/>
  <c r="AM6" i="38"/>
  <c r="AM7" i="38"/>
  <c r="AM8" i="38"/>
  <c r="AM9" i="38"/>
  <c r="AM10" i="38"/>
  <c r="AM11" i="38"/>
  <c r="AM12" i="38"/>
  <c r="O43" i="97" l="1"/>
  <c r="O52" i="97"/>
  <c r="O34" i="97"/>
  <c r="S53" i="97"/>
  <c r="S44" i="97"/>
  <c r="S35" i="97"/>
  <c r="AM3" i="38"/>
  <c r="R13" i="95"/>
  <c r="H8" i="89"/>
  <c r="H9" i="89"/>
  <c r="H11" i="89"/>
  <c r="H12" i="89"/>
  <c r="H13" i="89"/>
  <c r="H14" i="89"/>
  <c r="H15" i="89"/>
  <c r="H16" i="89"/>
  <c r="H17" i="89"/>
  <c r="H18" i="89"/>
  <c r="H19" i="89"/>
  <c r="H20" i="89"/>
  <c r="H21" i="89"/>
  <c r="H22" i="89"/>
  <c r="H23" i="89"/>
  <c r="H24" i="89"/>
  <c r="H25" i="89"/>
  <c r="H26" i="89"/>
  <c r="H27" i="89"/>
  <c r="H28" i="89"/>
  <c r="H29" i="89"/>
  <c r="H30" i="89"/>
  <c r="H31" i="89"/>
  <c r="H32" i="89"/>
  <c r="H33" i="89"/>
  <c r="H34" i="89"/>
  <c r="H35" i="89"/>
  <c r="H36" i="89"/>
  <c r="H7" i="89"/>
  <c r="G10" i="89"/>
  <c r="G11" i="89"/>
  <c r="G12" i="89"/>
  <c r="G13" i="89"/>
  <c r="G14" i="89"/>
  <c r="G15" i="89"/>
  <c r="G16" i="89"/>
  <c r="G17" i="89"/>
  <c r="G18" i="89"/>
  <c r="G19" i="89"/>
  <c r="G20" i="89"/>
  <c r="G21" i="89"/>
  <c r="G22" i="89"/>
  <c r="G23" i="89"/>
  <c r="G24" i="89"/>
  <c r="G25" i="89"/>
  <c r="G26" i="89"/>
  <c r="G27" i="89"/>
  <c r="G28" i="89"/>
  <c r="G29" i="89"/>
  <c r="G30" i="89"/>
  <c r="G31" i="89"/>
  <c r="G32" i="89"/>
  <c r="G33" i="89"/>
  <c r="G34" i="89"/>
  <c r="G35" i="89"/>
  <c r="G36" i="89"/>
  <c r="F9" i="89"/>
  <c r="F10" i="89"/>
  <c r="F11" i="89"/>
  <c r="F12" i="89"/>
  <c r="F13" i="89"/>
  <c r="F14" i="89"/>
  <c r="F15" i="89"/>
  <c r="F16" i="89"/>
  <c r="F17" i="89"/>
  <c r="F18" i="89"/>
  <c r="F19" i="89"/>
  <c r="F20" i="89"/>
  <c r="F21" i="89"/>
  <c r="F22" i="89"/>
  <c r="F23" i="89"/>
  <c r="F24" i="89"/>
  <c r="F25" i="89"/>
  <c r="F26" i="89"/>
  <c r="F27" i="89"/>
  <c r="F28" i="89"/>
  <c r="F29" i="89"/>
  <c r="F30" i="89"/>
  <c r="F31" i="89"/>
  <c r="F32" i="89"/>
  <c r="F33" i="89"/>
  <c r="F34" i="89"/>
  <c r="F35" i="89"/>
  <c r="F36" i="89"/>
  <c r="F7" i="89"/>
  <c r="T53" i="97" l="1"/>
  <c r="T44" i="97"/>
  <c r="T35" i="97"/>
  <c r="P34" i="97"/>
  <c r="P52" i="97"/>
  <c r="P43" i="97"/>
  <c r="C31" i="90"/>
  <c r="E55" i="88"/>
  <c r="C32" i="90"/>
  <c r="C86" i="80"/>
  <c r="AG75" i="80"/>
  <c r="AG62" i="80"/>
  <c r="E75" i="80"/>
  <c r="C83" i="80"/>
  <c r="C52" i="80"/>
  <c r="AG42" i="80"/>
  <c r="E71" i="84"/>
  <c r="E49" i="84"/>
  <c r="E36" i="84"/>
  <c r="E22" i="84"/>
  <c r="D2" i="83"/>
  <c r="E2" i="82"/>
  <c r="AB8" i="38"/>
  <c r="AB9" i="38"/>
  <c r="AB10" i="38"/>
  <c r="AB11" i="38"/>
  <c r="AB12" i="38"/>
  <c r="AB13" i="38"/>
  <c r="AB14" i="38"/>
  <c r="AB15" i="38"/>
  <c r="AB16" i="38"/>
  <c r="AB18" i="38"/>
  <c r="AB19" i="38"/>
  <c r="AB20" i="38"/>
  <c r="AB21" i="38"/>
  <c r="AB22" i="38"/>
  <c r="AB23" i="38"/>
  <c r="AB24" i="38"/>
  <c r="AB25" i="38"/>
  <c r="AB26" i="38"/>
  <c r="AB27" i="38"/>
  <c r="AB28" i="38"/>
  <c r="AB29" i="38"/>
  <c r="AB30" i="38"/>
  <c r="AB31" i="38"/>
  <c r="AB32" i="38"/>
  <c r="AG35" i="80"/>
  <c r="C2" i="78"/>
  <c r="C2" i="80"/>
  <c r="C7" i="89"/>
  <c r="AN4" i="38"/>
  <c r="AN5" i="38"/>
  <c r="AN6" i="38"/>
  <c r="AN7" i="38"/>
  <c r="AN8" i="38"/>
  <c r="AN9" i="38"/>
  <c r="AN10" i="38"/>
  <c r="AN11" i="38"/>
  <c r="AN12" i="38"/>
  <c r="AN13" i="38"/>
  <c r="AN14" i="38"/>
  <c r="AN15" i="38"/>
  <c r="AN16" i="38"/>
  <c r="AN17" i="38"/>
  <c r="AN18" i="38"/>
  <c r="AN19" i="38"/>
  <c r="AN20" i="38"/>
  <c r="AN21" i="38"/>
  <c r="AN22" i="38"/>
  <c r="AN23" i="38"/>
  <c r="AN24" i="38"/>
  <c r="AN25" i="38"/>
  <c r="AN26" i="38"/>
  <c r="AN27" i="38"/>
  <c r="AN28" i="38"/>
  <c r="AN29" i="38"/>
  <c r="AN30" i="38"/>
  <c r="AN31" i="38"/>
  <c r="AN32" i="38"/>
  <c r="P33" i="38"/>
  <c r="C10" i="80"/>
  <c r="B52" i="66"/>
  <c r="D14" i="85"/>
  <c r="D13" i="85"/>
  <c r="L8" i="89"/>
  <c r="L9" i="89"/>
  <c r="L10" i="89"/>
  <c r="L11" i="89"/>
  <c r="U11" i="89" s="1"/>
  <c r="L12" i="89"/>
  <c r="U12" i="89" s="1"/>
  <c r="L13" i="89"/>
  <c r="U13" i="89" s="1"/>
  <c r="L14" i="89"/>
  <c r="U14" i="89" s="1"/>
  <c r="L15" i="89"/>
  <c r="U15" i="89" s="1"/>
  <c r="L16" i="89"/>
  <c r="U16" i="89" s="1"/>
  <c r="L17" i="89"/>
  <c r="U17" i="89" s="1"/>
  <c r="L18" i="89"/>
  <c r="U18" i="89" s="1"/>
  <c r="L19" i="89"/>
  <c r="U19" i="89" s="1"/>
  <c r="L20" i="89"/>
  <c r="U20" i="89" s="1"/>
  <c r="L21" i="89"/>
  <c r="U21" i="89" s="1"/>
  <c r="L22" i="89"/>
  <c r="U22" i="89" s="1"/>
  <c r="L23" i="89"/>
  <c r="U23" i="89" s="1"/>
  <c r="L24" i="89"/>
  <c r="U24" i="89" s="1"/>
  <c r="L25" i="89"/>
  <c r="U25" i="89" s="1"/>
  <c r="L26" i="89"/>
  <c r="U26" i="89" s="1"/>
  <c r="L27" i="89"/>
  <c r="U27" i="89" s="1"/>
  <c r="L28" i="89"/>
  <c r="U28" i="89" s="1"/>
  <c r="L29" i="89"/>
  <c r="U29" i="89" s="1"/>
  <c r="L30" i="89"/>
  <c r="U30" i="89" s="1"/>
  <c r="L31" i="89"/>
  <c r="U31" i="89" s="1"/>
  <c r="L32" i="89"/>
  <c r="U32" i="89" s="1"/>
  <c r="L33" i="89"/>
  <c r="U33" i="89" s="1"/>
  <c r="L34" i="89"/>
  <c r="U34" i="89" s="1"/>
  <c r="L35" i="89"/>
  <c r="U35" i="89" s="1"/>
  <c r="L36" i="89"/>
  <c r="U36" i="89" s="1"/>
  <c r="L7" i="89"/>
  <c r="M8" i="89"/>
  <c r="V8" i="89" s="1"/>
  <c r="M9" i="89"/>
  <c r="M10" i="89"/>
  <c r="M11" i="89"/>
  <c r="M12" i="89"/>
  <c r="V12" i="89" s="1"/>
  <c r="M13" i="89"/>
  <c r="V13" i="89" s="1"/>
  <c r="M14" i="89"/>
  <c r="V14" i="89" s="1"/>
  <c r="M15" i="89"/>
  <c r="V15" i="89" s="1"/>
  <c r="M16" i="89"/>
  <c r="V16" i="89" s="1"/>
  <c r="M17" i="89"/>
  <c r="V17" i="89" s="1"/>
  <c r="M18" i="89"/>
  <c r="V18" i="89" s="1"/>
  <c r="M19" i="89"/>
  <c r="V19" i="89" s="1"/>
  <c r="M20" i="89"/>
  <c r="V20" i="89" s="1"/>
  <c r="M21" i="89"/>
  <c r="V21" i="89" s="1"/>
  <c r="M22" i="89"/>
  <c r="V22" i="89" s="1"/>
  <c r="M23" i="89"/>
  <c r="V23" i="89" s="1"/>
  <c r="M24" i="89"/>
  <c r="V24" i="89" s="1"/>
  <c r="M25" i="89"/>
  <c r="V25" i="89" s="1"/>
  <c r="M26" i="89"/>
  <c r="V26" i="89" s="1"/>
  <c r="M27" i="89"/>
  <c r="V27" i="89" s="1"/>
  <c r="M28" i="89"/>
  <c r="V28" i="89" s="1"/>
  <c r="M29" i="89"/>
  <c r="V29" i="89" s="1"/>
  <c r="M30" i="89"/>
  <c r="V30" i="89" s="1"/>
  <c r="M31" i="89"/>
  <c r="V31" i="89" s="1"/>
  <c r="M32" i="89"/>
  <c r="V32" i="89" s="1"/>
  <c r="M33" i="89"/>
  <c r="V33" i="89" s="1"/>
  <c r="M34" i="89"/>
  <c r="V34" i="89" s="1"/>
  <c r="M35" i="89"/>
  <c r="V35" i="89" s="1"/>
  <c r="M36" i="89"/>
  <c r="V36" i="89" s="1"/>
  <c r="M7" i="89"/>
  <c r="K8" i="89"/>
  <c r="K9" i="89"/>
  <c r="AO9" i="89" s="1"/>
  <c r="AP9" i="89" s="1"/>
  <c r="K10" i="89"/>
  <c r="K11" i="89"/>
  <c r="AO11" i="89" s="1"/>
  <c r="AP11" i="89" s="1"/>
  <c r="K12" i="89"/>
  <c r="AO12" i="89" s="1"/>
  <c r="AP12" i="89" s="1"/>
  <c r="K13" i="89"/>
  <c r="AO13" i="89" s="1"/>
  <c r="AP13" i="89" s="1"/>
  <c r="K14" i="89"/>
  <c r="AO14" i="89" s="1"/>
  <c r="AP14" i="89" s="1"/>
  <c r="K15" i="89"/>
  <c r="AO15" i="89" s="1"/>
  <c r="AP15" i="89" s="1"/>
  <c r="K16" i="89"/>
  <c r="K17" i="89"/>
  <c r="AO17" i="89" s="1"/>
  <c r="AP17" i="89" s="1"/>
  <c r="K18" i="89"/>
  <c r="AO18" i="89" s="1"/>
  <c r="AP18" i="89" s="1"/>
  <c r="K19" i="89"/>
  <c r="AO19" i="89" s="1"/>
  <c r="AP19" i="89" s="1"/>
  <c r="K20" i="89"/>
  <c r="AO20" i="89" s="1"/>
  <c r="AP20" i="89" s="1"/>
  <c r="K21" i="89"/>
  <c r="AO21" i="89" s="1"/>
  <c r="AP21" i="89" s="1"/>
  <c r="K22" i="89"/>
  <c r="AO22" i="89" s="1"/>
  <c r="AP22" i="89" s="1"/>
  <c r="K23" i="89"/>
  <c r="AO23" i="89" s="1"/>
  <c r="AP23" i="89" s="1"/>
  <c r="K24" i="89"/>
  <c r="K25" i="89"/>
  <c r="AO25" i="89" s="1"/>
  <c r="AP25" i="89" s="1"/>
  <c r="K26" i="89"/>
  <c r="AO26" i="89" s="1"/>
  <c r="AP26" i="89" s="1"/>
  <c r="K27" i="89"/>
  <c r="AO27" i="89" s="1"/>
  <c r="AP27" i="89" s="1"/>
  <c r="K28" i="89"/>
  <c r="AO28" i="89" s="1"/>
  <c r="AP28" i="89" s="1"/>
  <c r="K29" i="89"/>
  <c r="AO29" i="89" s="1"/>
  <c r="AP29" i="89" s="1"/>
  <c r="K30" i="89"/>
  <c r="AO30" i="89" s="1"/>
  <c r="AP30" i="89" s="1"/>
  <c r="K31" i="89"/>
  <c r="AO31" i="89" s="1"/>
  <c r="AP31" i="89" s="1"/>
  <c r="K32" i="89"/>
  <c r="AO32" i="89" s="1"/>
  <c r="AP32" i="89" s="1"/>
  <c r="K33" i="89"/>
  <c r="AO33" i="89" s="1"/>
  <c r="AP33" i="89" s="1"/>
  <c r="K34" i="89"/>
  <c r="AO34" i="89" s="1"/>
  <c r="AP34" i="89" s="1"/>
  <c r="K35" i="89"/>
  <c r="AO35" i="89" s="1"/>
  <c r="AP35" i="89" s="1"/>
  <c r="K36" i="89"/>
  <c r="AO36" i="89" s="1"/>
  <c r="AP36" i="89" s="1"/>
  <c r="K7" i="89"/>
  <c r="AO7" i="89" s="1"/>
  <c r="AP7" i="89" s="1"/>
  <c r="Q43" i="97" l="1"/>
  <c r="Q34" i="97"/>
  <c r="Q52" i="97"/>
  <c r="U53" i="97"/>
  <c r="U44" i="97"/>
  <c r="U35" i="97"/>
  <c r="AG43" i="80"/>
  <c r="AH23" i="38"/>
  <c r="D89" i="85"/>
  <c r="C28" i="90"/>
  <c r="AH32" i="38"/>
  <c r="D98" i="85"/>
  <c r="AH24" i="38"/>
  <c r="D90" i="85"/>
  <c r="AH16" i="38"/>
  <c r="D82" i="85"/>
  <c r="AH8" i="38"/>
  <c r="D74" i="85"/>
  <c r="C29" i="90"/>
  <c r="AH31" i="38"/>
  <c r="D97" i="85"/>
  <c r="AH15" i="38"/>
  <c r="D81" i="85"/>
  <c r="AH30" i="38"/>
  <c r="D96" i="85"/>
  <c r="AH14" i="38"/>
  <c r="D80" i="85"/>
  <c r="AH21" i="38"/>
  <c r="D87" i="85"/>
  <c r="AH28" i="38"/>
  <c r="D94" i="85"/>
  <c r="AH20" i="38"/>
  <c r="D86" i="85"/>
  <c r="AH12" i="38"/>
  <c r="D78" i="85"/>
  <c r="C30" i="90"/>
  <c r="AH27" i="38"/>
  <c r="D93" i="85"/>
  <c r="AH19" i="38"/>
  <c r="D85" i="85"/>
  <c r="AH11" i="38"/>
  <c r="D77" i="85"/>
  <c r="AH26" i="38"/>
  <c r="D92" i="85"/>
  <c r="AH18" i="38"/>
  <c r="D84" i="85"/>
  <c r="AH10" i="38"/>
  <c r="D76" i="85"/>
  <c r="AH22" i="38"/>
  <c r="D88" i="85"/>
  <c r="AH29" i="38"/>
  <c r="D95" i="85"/>
  <c r="AH13" i="38"/>
  <c r="D79" i="85"/>
  <c r="AH25" i="38"/>
  <c r="D91" i="85"/>
  <c r="AH9" i="38"/>
  <c r="D75" i="85"/>
  <c r="G7" i="89"/>
  <c r="AN33" i="38"/>
  <c r="C28" i="78" s="1"/>
  <c r="AO24" i="89"/>
  <c r="AP24" i="89" s="1"/>
  <c r="AO16" i="89"/>
  <c r="AP16" i="89" s="1"/>
  <c r="T14" i="89"/>
  <c r="AL14" i="89" s="1"/>
  <c r="L37" i="89"/>
  <c r="C77" i="90" s="1"/>
  <c r="M37" i="89"/>
  <c r="C78" i="90" s="1"/>
  <c r="F72" i="84"/>
  <c r="V53" i="97" l="1"/>
  <c r="V35" i="97"/>
  <c r="V44" i="97"/>
  <c r="R52" i="97"/>
  <c r="R43" i="97"/>
  <c r="R34" i="97"/>
  <c r="C27" i="78"/>
  <c r="C9" i="66" s="1"/>
  <c r="E75" i="85"/>
  <c r="F75" i="85" s="1"/>
  <c r="G75" i="85" s="1"/>
  <c r="H75" i="85" s="1"/>
  <c r="I75" i="85" s="1"/>
  <c r="J75" i="85" s="1"/>
  <c r="K75" i="85" s="1"/>
  <c r="L75" i="85" s="1"/>
  <c r="M75" i="85" s="1"/>
  <c r="N75" i="85" s="1"/>
  <c r="O75" i="85" s="1"/>
  <c r="P75" i="85" s="1"/>
  <c r="Q75" i="85" s="1"/>
  <c r="R75" i="85" s="1"/>
  <c r="S75" i="85" s="1"/>
  <c r="T75" i="85" s="1"/>
  <c r="U75" i="85" s="1"/>
  <c r="V75" i="85" s="1"/>
  <c r="W75" i="85" s="1"/>
  <c r="X75" i="85" s="1"/>
  <c r="Y75" i="85" s="1"/>
  <c r="Z75" i="85" s="1"/>
  <c r="AA75" i="85" s="1"/>
  <c r="AB75" i="85" s="1"/>
  <c r="AC75" i="85" s="1"/>
  <c r="AD75" i="85" s="1"/>
  <c r="AE75" i="85" s="1"/>
  <c r="AF75" i="85" s="1"/>
  <c r="AG75" i="85" s="1"/>
  <c r="E95" i="85"/>
  <c r="F95" i="85" s="1"/>
  <c r="G95" i="85" s="1"/>
  <c r="H95" i="85" s="1"/>
  <c r="I95" i="85" s="1"/>
  <c r="J95" i="85" s="1"/>
  <c r="K95" i="85" s="1"/>
  <c r="L95" i="85" s="1"/>
  <c r="M95" i="85" s="1"/>
  <c r="N95" i="85" s="1"/>
  <c r="O95" i="85" s="1"/>
  <c r="P95" i="85" s="1"/>
  <c r="Q95" i="85" s="1"/>
  <c r="R95" i="85" s="1"/>
  <c r="S95" i="85" s="1"/>
  <c r="T95" i="85" s="1"/>
  <c r="U95" i="85" s="1"/>
  <c r="V95" i="85" s="1"/>
  <c r="W95" i="85" s="1"/>
  <c r="X95" i="85" s="1"/>
  <c r="Y95" i="85" s="1"/>
  <c r="Z95" i="85" s="1"/>
  <c r="AA95" i="85" s="1"/>
  <c r="AB95" i="85" s="1"/>
  <c r="AC95" i="85" s="1"/>
  <c r="AD95" i="85" s="1"/>
  <c r="AE95" i="85" s="1"/>
  <c r="AF95" i="85" s="1"/>
  <c r="AG95" i="85" s="1"/>
  <c r="E92" i="85"/>
  <c r="F92" i="85" s="1"/>
  <c r="G92" i="85" s="1"/>
  <c r="H92" i="85" s="1"/>
  <c r="I92" i="85" s="1"/>
  <c r="J92" i="85" s="1"/>
  <c r="K92" i="85" s="1"/>
  <c r="L92" i="85" s="1"/>
  <c r="M92" i="85" s="1"/>
  <c r="N92" i="85" s="1"/>
  <c r="O92" i="85" s="1"/>
  <c r="P92" i="85" s="1"/>
  <c r="Q92" i="85" s="1"/>
  <c r="R92" i="85" s="1"/>
  <c r="S92" i="85" s="1"/>
  <c r="T92" i="85" s="1"/>
  <c r="U92" i="85" s="1"/>
  <c r="V92" i="85" s="1"/>
  <c r="W92" i="85" s="1"/>
  <c r="X92" i="85" s="1"/>
  <c r="Y92" i="85" s="1"/>
  <c r="Z92" i="85" s="1"/>
  <c r="AA92" i="85" s="1"/>
  <c r="AB92" i="85" s="1"/>
  <c r="AC92" i="85" s="1"/>
  <c r="AD92" i="85" s="1"/>
  <c r="AE92" i="85" s="1"/>
  <c r="AF92" i="85" s="1"/>
  <c r="AG92" i="85" s="1"/>
  <c r="E87" i="85"/>
  <c r="F87" i="85" s="1"/>
  <c r="G87" i="85" s="1"/>
  <c r="H87" i="85" s="1"/>
  <c r="I87" i="85" s="1"/>
  <c r="J87" i="85" s="1"/>
  <c r="K87" i="85" s="1"/>
  <c r="L87" i="85" s="1"/>
  <c r="M87" i="85" s="1"/>
  <c r="N87" i="85" s="1"/>
  <c r="O87" i="85" s="1"/>
  <c r="P87" i="85" s="1"/>
  <c r="Q87" i="85" s="1"/>
  <c r="R87" i="85" s="1"/>
  <c r="S87" i="85" s="1"/>
  <c r="T87" i="85" s="1"/>
  <c r="U87" i="85" s="1"/>
  <c r="V87" i="85" s="1"/>
  <c r="W87" i="85" s="1"/>
  <c r="X87" i="85" s="1"/>
  <c r="Y87" i="85" s="1"/>
  <c r="Z87" i="85" s="1"/>
  <c r="AA87" i="85" s="1"/>
  <c r="AB87" i="85" s="1"/>
  <c r="AC87" i="85" s="1"/>
  <c r="AD87" i="85" s="1"/>
  <c r="AE87" i="85" s="1"/>
  <c r="AF87" i="85" s="1"/>
  <c r="AG87" i="85" s="1"/>
  <c r="E97" i="85"/>
  <c r="F97" i="85" s="1"/>
  <c r="G97" i="85" s="1"/>
  <c r="H97" i="85" s="1"/>
  <c r="I97" i="85" s="1"/>
  <c r="J97" i="85" s="1"/>
  <c r="K97" i="85" s="1"/>
  <c r="L97" i="85" s="1"/>
  <c r="M97" i="85" s="1"/>
  <c r="N97" i="85" s="1"/>
  <c r="O97" i="85" s="1"/>
  <c r="P97" i="85" s="1"/>
  <c r="Q97" i="85" s="1"/>
  <c r="R97" i="85" s="1"/>
  <c r="S97" i="85" s="1"/>
  <c r="T97" i="85" s="1"/>
  <c r="U97" i="85" s="1"/>
  <c r="V97" i="85" s="1"/>
  <c r="W97" i="85" s="1"/>
  <c r="X97" i="85" s="1"/>
  <c r="Y97" i="85" s="1"/>
  <c r="Z97" i="85" s="1"/>
  <c r="AA97" i="85" s="1"/>
  <c r="AB97" i="85" s="1"/>
  <c r="AC97" i="85" s="1"/>
  <c r="AD97" i="85" s="1"/>
  <c r="AE97" i="85" s="1"/>
  <c r="AF97" i="85" s="1"/>
  <c r="AG97" i="85" s="1"/>
  <c r="E90" i="85"/>
  <c r="F90" i="85" s="1"/>
  <c r="G90" i="85" s="1"/>
  <c r="H90" i="85" s="1"/>
  <c r="I90" i="85" s="1"/>
  <c r="J90" i="85" s="1"/>
  <c r="K90" i="85" s="1"/>
  <c r="L90" i="85" s="1"/>
  <c r="M90" i="85" s="1"/>
  <c r="N90" i="85" s="1"/>
  <c r="O90" i="85" s="1"/>
  <c r="P90" i="85" s="1"/>
  <c r="Q90" i="85" s="1"/>
  <c r="R90" i="85" s="1"/>
  <c r="S90" i="85" s="1"/>
  <c r="T90" i="85" s="1"/>
  <c r="U90" i="85" s="1"/>
  <c r="V90" i="85" s="1"/>
  <c r="W90" i="85" s="1"/>
  <c r="X90" i="85" s="1"/>
  <c r="Y90" i="85" s="1"/>
  <c r="Z90" i="85" s="1"/>
  <c r="AA90" i="85" s="1"/>
  <c r="AB90" i="85" s="1"/>
  <c r="AC90" i="85" s="1"/>
  <c r="AD90" i="85" s="1"/>
  <c r="AE90" i="85" s="1"/>
  <c r="AF90" i="85" s="1"/>
  <c r="AG90" i="85" s="1"/>
  <c r="E88" i="85"/>
  <c r="F88" i="85" s="1"/>
  <c r="G88" i="85" s="1"/>
  <c r="H88" i="85" s="1"/>
  <c r="I88" i="85" s="1"/>
  <c r="J88" i="85" s="1"/>
  <c r="K88" i="85" s="1"/>
  <c r="L88" i="85" s="1"/>
  <c r="M88" i="85" s="1"/>
  <c r="N88" i="85" s="1"/>
  <c r="O88" i="85" s="1"/>
  <c r="P88" i="85" s="1"/>
  <c r="Q88" i="85" s="1"/>
  <c r="R88" i="85" s="1"/>
  <c r="S88" i="85" s="1"/>
  <c r="T88" i="85" s="1"/>
  <c r="U88" i="85" s="1"/>
  <c r="V88" i="85" s="1"/>
  <c r="W88" i="85" s="1"/>
  <c r="X88" i="85" s="1"/>
  <c r="Y88" i="85" s="1"/>
  <c r="Z88" i="85" s="1"/>
  <c r="AA88" i="85" s="1"/>
  <c r="AB88" i="85" s="1"/>
  <c r="AC88" i="85" s="1"/>
  <c r="AD88" i="85" s="1"/>
  <c r="AE88" i="85" s="1"/>
  <c r="AF88" i="85" s="1"/>
  <c r="AG88" i="85" s="1"/>
  <c r="E77" i="85"/>
  <c r="F77" i="85" s="1"/>
  <c r="G77" i="85" s="1"/>
  <c r="H77" i="85" s="1"/>
  <c r="I77" i="85" s="1"/>
  <c r="J77" i="85" s="1"/>
  <c r="K77" i="85" s="1"/>
  <c r="L77" i="85" s="1"/>
  <c r="M77" i="85" s="1"/>
  <c r="N77" i="85" s="1"/>
  <c r="O77" i="85" s="1"/>
  <c r="P77" i="85" s="1"/>
  <c r="Q77" i="85" s="1"/>
  <c r="R77" i="85" s="1"/>
  <c r="S77" i="85" s="1"/>
  <c r="T77" i="85" s="1"/>
  <c r="U77" i="85" s="1"/>
  <c r="V77" i="85" s="1"/>
  <c r="W77" i="85" s="1"/>
  <c r="X77" i="85" s="1"/>
  <c r="Y77" i="85" s="1"/>
  <c r="Z77" i="85" s="1"/>
  <c r="AA77" i="85" s="1"/>
  <c r="AB77" i="85" s="1"/>
  <c r="AC77" i="85" s="1"/>
  <c r="AD77" i="85" s="1"/>
  <c r="AE77" i="85" s="1"/>
  <c r="AF77" i="85" s="1"/>
  <c r="AG77" i="85" s="1"/>
  <c r="E78" i="85"/>
  <c r="F78" i="85" s="1"/>
  <c r="G78" i="85" s="1"/>
  <c r="H78" i="85" s="1"/>
  <c r="I78" i="85" s="1"/>
  <c r="J78" i="85" s="1"/>
  <c r="K78" i="85" s="1"/>
  <c r="L78" i="85" s="1"/>
  <c r="M78" i="85" s="1"/>
  <c r="N78" i="85" s="1"/>
  <c r="O78" i="85" s="1"/>
  <c r="P78" i="85" s="1"/>
  <c r="Q78" i="85" s="1"/>
  <c r="R78" i="85" s="1"/>
  <c r="S78" i="85" s="1"/>
  <c r="T78" i="85" s="1"/>
  <c r="U78" i="85" s="1"/>
  <c r="V78" i="85" s="1"/>
  <c r="W78" i="85" s="1"/>
  <c r="X78" i="85" s="1"/>
  <c r="Y78" i="85" s="1"/>
  <c r="Z78" i="85" s="1"/>
  <c r="AA78" i="85" s="1"/>
  <c r="AB78" i="85" s="1"/>
  <c r="AC78" i="85" s="1"/>
  <c r="AD78" i="85" s="1"/>
  <c r="AE78" i="85" s="1"/>
  <c r="AF78" i="85" s="1"/>
  <c r="AG78" i="85" s="1"/>
  <c r="E80" i="85"/>
  <c r="F80" i="85" s="1"/>
  <c r="G80" i="85" s="1"/>
  <c r="H80" i="85" s="1"/>
  <c r="I80" i="85" s="1"/>
  <c r="J80" i="85" s="1"/>
  <c r="K80" i="85" s="1"/>
  <c r="L80" i="85" s="1"/>
  <c r="M80" i="85" s="1"/>
  <c r="N80" i="85" s="1"/>
  <c r="O80" i="85" s="1"/>
  <c r="P80" i="85" s="1"/>
  <c r="Q80" i="85" s="1"/>
  <c r="R80" i="85" s="1"/>
  <c r="S80" i="85" s="1"/>
  <c r="T80" i="85" s="1"/>
  <c r="U80" i="85" s="1"/>
  <c r="V80" i="85" s="1"/>
  <c r="W80" i="85" s="1"/>
  <c r="X80" i="85" s="1"/>
  <c r="Y80" i="85" s="1"/>
  <c r="Z80" i="85" s="1"/>
  <c r="AA80" i="85" s="1"/>
  <c r="AB80" i="85" s="1"/>
  <c r="AC80" i="85" s="1"/>
  <c r="AD80" i="85" s="1"/>
  <c r="AE80" i="85" s="1"/>
  <c r="AF80" i="85" s="1"/>
  <c r="AG80" i="85" s="1"/>
  <c r="AH80" i="85" s="1"/>
  <c r="E98" i="85"/>
  <c r="F98" i="85" s="1"/>
  <c r="G98" i="85" s="1"/>
  <c r="H98" i="85" s="1"/>
  <c r="I98" i="85" s="1"/>
  <c r="J98" i="85" s="1"/>
  <c r="K98" i="85" s="1"/>
  <c r="L98" i="85" s="1"/>
  <c r="M98" i="85" s="1"/>
  <c r="N98" i="85" s="1"/>
  <c r="O98" i="85" s="1"/>
  <c r="P98" i="85" s="1"/>
  <c r="Q98" i="85" s="1"/>
  <c r="R98" i="85" s="1"/>
  <c r="S98" i="85" s="1"/>
  <c r="T98" i="85" s="1"/>
  <c r="U98" i="85" s="1"/>
  <c r="V98" i="85" s="1"/>
  <c r="W98" i="85" s="1"/>
  <c r="X98" i="85" s="1"/>
  <c r="Y98" i="85" s="1"/>
  <c r="Z98" i="85" s="1"/>
  <c r="AA98" i="85" s="1"/>
  <c r="AB98" i="85" s="1"/>
  <c r="AC98" i="85" s="1"/>
  <c r="AD98" i="85" s="1"/>
  <c r="AE98" i="85" s="1"/>
  <c r="AF98" i="85" s="1"/>
  <c r="AG98" i="85" s="1"/>
  <c r="E91" i="85"/>
  <c r="F91" i="85" s="1"/>
  <c r="G91" i="85" s="1"/>
  <c r="H91" i="85" s="1"/>
  <c r="I91" i="85" s="1"/>
  <c r="J91" i="85" s="1"/>
  <c r="K91" i="85" s="1"/>
  <c r="L91" i="85" s="1"/>
  <c r="M91" i="85" s="1"/>
  <c r="N91" i="85" s="1"/>
  <c r="O91" i="85" s="1"/>
  <c r="P91" i="85" s="1"/>
  <c r="Q91" i="85" s="1"/>
  <c r="R91" i="85" s="1"/>
  <c r="S91" i="85" s="1"/>
  <c r="T91" i="85" s="1"/>
  <c r="U91" i="85" s="1"/>
  <c r="V91" i="85" s="1"/>
  <c r="W91" i="85" s="1"/>
  <c r="X91" i="85" s="1"/>
  <c r="Y91" i="85" s="1"/>
  <c r="Z91" i="85" s="1"/>
  <c r="AA91" i="85" s="1"/>
  <c r="AB91" i="85" s="1"/>
  <c r="AC91" i="85" s="1"/>
  <c r="AD91" i="85" s="1"/>
  <c r="AE91" i="85" s="1"/>
  <c r="AF91" i="85" s="1"/>
  <c r="AG91" i="85" s="1"/>
  <c r="E79" i="85"/>
  <c r="F79" i="85" s="1"/>
  <c r="G79" i="85" s="1"/>
  <c r="H79" i="85" s="1"/>
  <c r="I79" i="85" s="1"/>
  <c r="J79" i="85" s="1"/>
  <c r="K79" i="85" s="1"/>
  <c r="L79" i="85" s="1"/>
  <c r="M79" i="85" s="1"/>
  <c r="N79" i="85" s="1"/>
  <c r="O79" i="85" s="1"/>
  <c r="P79" i="85" s="1"/>
  <c r="Q79" i="85" s="1"/>
  <c r="R79" i="85" s="1"/>
  <c r="S79" i="85" s="1"/>
  <c r="T79" i="85" s="1"/>
  <c r="U79" i="85" s="1"/>
  <c r="V79" i="85" s="1"/>
  <c r="W79" i="85" s="1"/>
  <c r="X79" i="85" s="1"/>
  <c r="Y79" i="85" s="1"/>
  <c r="Z79" i="85" s="1"/>
  <c r="AA79" i="85" s="1"/>
  <c r="AB79" i="85" s="1"/>
  <c r="AC79" i="85" s="1"/>
  <c r="AD79" i="85" s="1"/>
  <c r="AE79" i="85" s="1"/>
  <c r="AF79" i="85" s="1"/>
  <c r="AG79" i="85" s="1"/>
  <c r="E84" i="85"/>
  <c r="F84" i="85" s="1"/>
  <c r="G84" i="85" s="1"/>
  <c r="H84" i="85" s="1"/>
  <c r="I84" i="85" s="1"/>
  <c r="J84" i="85" s="1"/>
  <c r="K84" i="85" s="1"/>
  <c r="L84" i="85" s="1"/>
  <c r="M84" i="85" s="1"/>
  <c r="N84" i="85" s="1"/>
  <c r="O84" i="85" s="1"/>
  <c r="P84" i="85" s="1"/>
  <c r="Q84" i="85" s="1"/>
  <c r="R84" i="85" s="1"/>
  <c r="S84" i="85" s="1"/>
  <c r="T84" i="85" s="1"/>
  <c r="U84" i="85" s="1"/>
  <c r="V84" i="85" s="1"/>
  <c r="W84" i="85" s="1"/>
  <c r="X84" i="85" s="1"/>
  <c r="Y84" i="85" s="1"/>
  <c r="Z84" i="85" s="1"/>
  <c r="AA84" i="85" s="1"/>
  <c r="AB84" i="85" s="1"/>
  <c r="AC84" i="85" s="1"/>
  <c r="AD84" i="85" s="1"/>
  <c r="AE84" i="85" s="1"/>
  <c r="AF84" i="85" s="1"/>
  <c r="AG84" i="85" s="1"/>
  <c r="E93" i="85"/>
  <c r="F93" i="85" s="1"/>
  <c r="G93" i="85" s="1"/>
  <c r="H93" i="85" s="1"/>
  <c r="I93" i="85" s="1"/>
  <c r="J93" i="85" s="1"/>
  <c r="K93" i="85" s="1"/>
  <c r="L93" i="85" s="1"/>
  <c r="M93" i="85" s="1"/>
  <c r="N93" i="85" s="1"/>
  <c r="O93" i="85" s="1"/>
  <c r="P93" i="85" s="1"/>
  <c r="Q93" i="85" s="1"/>
  <c r="R93" i="85" s="1"/>
  <c r="S93" i="85" s="1"/>
  <c r="T93" i="85" s="1"/>
  <c r="U93" i="85" s="1"/>
  <c r="V93" i="85" s="1"/>
  <c r="W93" i="85" s="1"/>
  <c r="X93" i="85" s="1"/>
  <c r="Y93" i="85" s="1"/>
  <c r="Z93" i="85" s="1"/>
  <c r="AA93" i="85" s="1"/>
  <c r="AB93" i="85" s="1"/>
  <c r="AC93" i="85" s="1"/>
  <c r="AD93" i="85" s="1"/>
  <c r="AE93" i="85" s="1"/>
  <c r="AF93" i="85" s="1"/>
  <c r="AG93" i="85" s="1"/>
  <c r="E94" i="85"/>
  <c r="F94" i="85" s="1"/>
  <c r="G94" i="85" s="1"/>
  <c r="H94" i="85" s="1"/>
  <c r="I94" i="85" s="1"/>
  <c r="J94" i="85" s="1"/>
  <c r="K94" i="85" s="1"/>
  <c r="L94" i="85" s="1"/>
  <c r="M94" i="85" s="1"/>
  <c r="N94" i="85" s="1"/>
  <c r="O94" i="85" s="1"/>
  <c r="P94" i="85" s="1"/>
  <c r="Q94" i="85" s="1"/>
  <c r="R94" i="85" s="1"/>
  <c r="S94" i="85" s="1"/>
  <c r="T94" i="85" s="1"/>
  <c r="U94" i="85" s="1"/>
  <c r="V94" i="85" s="1"/>
  <c r="W94" i="85" s="1"/>
  <c r="X94" i="85" s="1"/>
  <c r="Y94" i="85" s="1"/>
  <c r="Z94" i="85" s="1"/>
  <c r="AA94" i="85" s="1"/>
  <c r="AB94" i="85" s="1"/>
  <c r="AC94" i="85" s="1"/>
  <c r="AD94" i="85" s="1"/>
  <c r="AE94" i="85" s="1"/>
  <c r="AF94" i="85" s="1"/>
  <c r="AG94" i="85" s="1"/>
  <c r="E81" i="85"/>
  <c r="F81" i="85" s="1"/>
  <c r="G81" i="85" s="1"/>
  <c r="H81" i="85" s="1"/>
  <c r="I81" i="85" s="1"/>
  <c r="J81" i="85" s="1"/>
  <c r="K81" i="85" s="1"/>
  <c r="L81" i="85" s="1"/>
  <c r="M81" i="85" s="1"/>
  <c r="N81" i="85" s="1"/>
  <c r="O81" i="85" s="1"/>
  <c r="P81" i="85" s="1"/>
  <c r="Q81" i="85" s="1"/>
  <c r="R81" i="85" s="1"/>
  <c r="S81" i="85" s="1"/>
  <c r="T81" i="85" s="1"/>
  <c r="U81" i="85" s="1"/>
  <c r="V81" i="85" s="1"/>
  <c r="W81" i="85" s="1"/>
  <c r="X81" i="85" s="1"/>
  <c r="Y81" i="85" s="1"/>
  <c r="Z81" i="85" s="1"/>
  <c r="AA81" i="85" s="1"/>
  <c r="AB81" i="85" s="1"/>
  <c r="AC81" i="85" s="1"/>
  <c r="AD81" i="85" s="1"/>
  <c r="AE81" i="85" s="1"/>
  <c r="AF81" i="85" s="1"/>
  <c r="AG81" i="85" s="1"/>
  <c r="E82" i="85"/>
  <c r="F82" i="85" s="1"/>
  <c r="G82" i="85" s="1"/>
  <c r="H82" i="85" s="1"/>
  <c r="I82" i="85" s="1"/>
  <c r="J82" i="85" s="1"/>
  <c r="K82" i="85" s="1"/>
  <c r="L82" i="85" s="1"/>
  <c r="M82" i="85" s="1"/>
  <c r="N82" i="85" s="1"/>
  <c r="O82" i="85" s="1"/>
  <c r="P82" i="85" s="1"/>
  <c r="Q82" i="85" s="1"/>
  <c r="R82" i="85" s="1"/>
  <c r="S82" i="85" s="1"/>
  <c r="T82" i="85" s="1"/>
  <c r="U82" i="85" s="1"/>
  <c r="V82" i="85" s="1"/>
  <c r="W82" i="85" s="1"/>
  <c r="X82" i="85" s="1"/>
  <c r="Y82" i="85" s="1"/>
  <c r="Z82" i="85" s="1"/>
  <c r="AA82" i="85" s="1"/>
  <c r="AB82" i="85" s="1"/>
  <c r="AC82" i="85" s="1"/>
  <c r="AD82" i="85" s="1"/>
  <c r="AE82" i="85" s="1"/>
  <c r="AF82" i="85" s="1"/>
  <c r="AG82" i="85" s="1"/>
  <c r="E89" i="85"/>
  <c r="F89" i="85" s="1"/>
  <c r="G89" i="85" s="1"/>
  <c r="H89" i="85" s="1"/>
  <c r="I89" i="85" s="1"/>
  <c r="J89" i="85" s="1"/>
  <c r="K89" i="85" s="1"/>
  <c r="L89" i="85" s="1"/>
  <c r="M89" i="85" s="1"/>
  <c r="N89" i="85" s="1"/>
  <c r="O89" i="85" s="1"/>
  <c r="P89" i="85" s="1"/>
  <c r="Q89" i="85" s="1"/>
  <c r="R89" i="85" s="1"/>
  <c r="S89" i="85" s="1"/>
  <c r="T89" i="85" s="1"/>
  <c r="U89" i="85" s="1"/>
  <c r="V89" i="85" s="1"/>
  <c r="W89" i="85" s="1"/>
  <c r="X89" i="85" s="1"/>
  <c r="Y89" i="85" s="1"/>
  <c r="Z89" i="85" s="1"/>
  <c r="AA89" i="85" s="1"/>
  <c r="AB89" i="85" s="1"/>
  <c r="AC89" i="85" s="1"/>
  <c r="AD89" i="85" s="1"/>
  <c r="AE89" i="85" s="1"/>
  <c r="AF89" i="85" s="1"/>
  <c r="AG89" i="85" s="1"/>
  <c r="C89" i="85" s="1"/>
  <c r="E76" i="85"/>
  <c r="F76" i="85" s="1"/>
  <c r="G76" i="85" s="1"/>
  <c r="H76" i="85" s="1"/>
  <c r="I76" i="85" s="1"/>
  <c r="J76" i="85" s="1"/>
  <c r="K76" i="85" s="1"/>
  <c r="L76" i="85" s="1"/>
  <c r="M76" i="85" s="1"/>
  <c r="N76" i="85" s="1"/>
  <c r="O76" i="85" s="1"/>
  <c r="P76" i="85" s="1"/>
  <c r="Q76" i="85" s="1"/>
  <c r="R76" i="85" s="1"/>
  <c r="S76" i="85" s="1"/>
  <c r="T76" i="85" s="1"/>
  <c r="U76" i="85" s="1"/>
  <c r="V76" i="85" s="1"/>
  <c r="W76" i="85" s="1"/>
  <c r="X76" i="85" s="1"/>
  <c r="Y76" i="85" s="1"/>
  <c r="Z76" i="85" s="1"/>
  <c r="AA76" i="85" s="1"/>
  <c r="AB76" i="85" s="1"/>
  <c r="AC76" i="85" s="1"/>
  <c r="AD76" i="85" s="1"/>
  <c r="AE76" i="85" s="1"/>
  <c r="AF76" i="85" s="1"/>
  <c r="AG76" i="85" s="1"/>
  <c r="E85" i="85"/>
  <c r="F85" i="85" s="1"/>
  <c r="G85" i="85" s="1"/>
  <c r="H85" i="85" s="1"/>
  <c r="I85" i="85" s="1"/>
  <c r="J85" i="85" s="1"/>
  <c r="K85" i="85" s="1"/>
  <c r="L85" i="85" s="1"/>
  <c r="M85" i="85" s="1"/>
  <c r="N85" i="85" s="1"/>
  <c r="O85" i="85" s="1"/>
  <c r="P85" i="85" s="1"/>
  <c r="Q85" i="85" s="1"/>
  <c r="R85" i="85" s="1"/>
  <c r="S85" i="85" s="1"/>
  <c r="T85" i="85" s="1"/>
  <c r="U85" i="85" s="1"/>
  <c r="V85" i="85" s="1"/>
  <c r="W85" i="85" s="1"/>
  <c r="X85" i="85" s="1"/>
  <c r="Y85" i="85" s="1"/>
  <c r="Z85" i="85" s="1"/>
  <c r="AA85" i="85" s="1"/>
  <c r="AB85" i="85" s="1"/>
  <c r="AC85" i="85" s="1"/>
  <c r="AD85" i="85" s="1"/>
  <c r="AE85" i="85" s="1"/>
  <c r="AF85" i="85" s="1"/>
  <c r="AG85" i="85" s="1"/>
  <c r="E86" i="85"/>
  <c r="F86" i="85" s="1"/>
  <c r="G86" i="85" s="1"/>
  <c r="H86" i="85" s="1"/>
  <c r="I86" i="85" s="1"/>
  <c r="J86" i="85" s="1"/>
  <c r="K86" i="85" s="1"/>
  <c r="L86" i="85" s="1"/>
  <c r="M86" i="85" s="1"/>
  <c r="N86" i="85" s="1"/>
  <c r="O86" i="85" s="1"/>
  <c r="P86" i="85" s="1"/>
  <c r="Q86" i="85" s="1"/>
  <c r="R86" i="85" s="1"/>
  <c r="S86" i="85" s="1"/>
  <c r="T86" i="85" s="1"/>
  <c r="U86" i="85" s="1"/>
  <c r="V86" i="85" s="1"/>
  <c r="W86" i="85" s="1"/>
  <c r="X86" i="85" s="1"/>
  <c r="Y86" i="85" s="1"/>
  <c r="Z86" i="85" s="1"/>
  <c r="AA86" i="85" s="1"/>
  <c r="AB86" i="85" s="1"/>
  <c r="AC86" i="85" s="1"/>
  <c r="AD86" i="85" s="1"/>
  <c r="AE86" i="85" s="1"/>
  <c r="AF86" i="85" s="1"/>
  <c r="AG86" i="85" s="1"/>
  <c r="E96" i="85"/>
  <c r="F96" i="85" s="1"/>
  <c r="G96" i="85" s="1"/>
  <c r="H96" i="85" s="1"/>
  <c r="I96" i="85" s="1"/>
  <c r="J96" i="85" s="1"/>
  <c r="K96" i="85" s="1"/>
  <c r="L96" i="85" s="1"/>
  <c r="M96" i="85" s="1"/>
  <c r="N96" i="85" s="1"/>
  <c r="O96" i="85" s="1"/>
  <c r="P96" i="85" s="1"/>
  <c r="Q96" i="85" s="1"/>
  <c r="R96" i="85" s="1"/>
  <c r="S96" i="85" s="1"/>
  <c r="T96" i="85" s="1"/>
  <c r="U96" i="85" s="1"/>
  <c r="V96" i="85" s="1"/>
  <c r="W96" i="85" s="1"/>
  <c r="X96" i="85" s="1"/>
  <c r="Y96" i="85" s="1"/>
  <c r="Z96" i="85" s="1"/>
  <c r="AA96" i="85" s="1"/>
  <c r="AB96" i="85" s="1"/>
  <c r="AC96" i="85" s="1"/>
  <c r="AD96" i="85" s="1"/>
  <c r="AE96" i="85" s="1"/>
  <c r="AF96" i="85" s="1"/>
  <c r="AG96" i="85" s="1"/>
  <c r="AH96" i="85" s="1"/>
  <c r="E74" i="85"/>
  <c r="F74" i="85" s="1"/>
  <c r="G74" i="85" s="1"/>
  <c r="H74" i="85" s="1"/>
  <c r="I74" i="85" s="1"/>
  <c r="J74" i="85" s="1"/>
  <c r="K74" i="85" s="1"/>
  <c r="L74" i="85" s="1"/>
  <c r="M74" i="85" s="1"/>
  <c r="N74" i="85" s="1"/>
  <c r="O74" i="85" s="1"/>
  <c r="P74" i="85" s="1"/>
  <c r="Q74" i="85" s="1"/>
  <c r="R74" i="85" s="1"/>
  <c r="S74" i="85" s="1"/>
  <c r="T74" i="85" s="1"/>
  <c r="U74" i="85" s="1"/>
  <c r="V74" i="85" s="1"/>
  <c r="W74" i="85" s="1"/>
  <c r="X74" i="85" s="1"/>
  <c r="Y74" i="85" s="1"/>
  <c r="Z74" i="85" s="1"/>
  <c r="AA74" i="85" s="1"/>
  <c r="AB74" i="85" s="1"/>
  <c r="AC74" i="85" s="1"/>
  <c r="AD74" i="85" s="1"/>
  <c r="AE74" i="85" s="1"/>
  <c r="AF74" i="85" s="1"/>
  <c r="AG74" i="85" s="1"/>
  <c r="E95" i="88"/>
  <c r="G72" i="84"/>
  <c r="H72" i="84" s="1"/>
  <c r="I72" i="84" s="1"/>
  <c r="J72" i="84" s="1"/>
  <c r="K72" i="84" s="1"/>
  <c r="L72" i="84" s="1"/>
  <c r="M72" i="84" s="1"/>
  <c r="N72" i="84" s="1"/>
  <c r="O72" i="84" s="1"/>
  <c r="P72" i="84" s="1"/>
  <c r="Q72" i="84" s="1"/>
  <c r="R72" i="84" s="1"/>
  <c r="S72" i="84" s="1"/>
  <c r="T72" i="84" s="1"/>
  <c r="U72" i="84" s="1"/>
  <c r="V72" i="84" s="1"/>
  <c r="W72" i="84" s="1"/>
  <c r="X72" i="84" s="1"/>
  <c r="Y72" i="84" s="1"/>
  <c r="Z72" i="84" s="1"/>
  <c r="AA72" i="84" s="1"/>
  <c r="AB72" i="84" s="1"/>
  <c r="AC72" i="84" s="1"/>
  <c r="AD72" i="84" s="1"/>
  <c r="AE72" i="84" s="1"/>
  <c r="AF72" i="84" s="1"/>
  <c r="AG72" i="84" s="1"/>
  <c r="AH72" i="84" s="1"/>
  <c r="AI72" i="84" s="1"/>
  <c r="F71" i="84"/>
  <c r="G71" i="84" s="1"/>
  <c r="H71" i="84" s="1"/>
  <c r="I71" i="84" s="1"/>
  <c r="J71" i="84" s="1"/>
  <c r="K71" i="84" s="1"/>
  <c r="L71" i="84" s="1"/>
  <c r="M71" i="84" s="1"/>
  <c r="N71" i="84" s="1"/>
  <c r="O71" i="84" s="1"/>
  <c r="P71" i="84" s="1"/>
  <c r="Q71" i="84" s="1"/>
  <c r="R71" i="84" s="1"/>
  <c r="S71" i="84" s="1"/>
  <c r="T71" i="84" s="1"/>
  <c r="U71" i="84" s="1"/>
  <c r="V71" i="84" s="1"/>
  <c r="W71" i="84" s="1"/>
  <c r="X71" i="84" s="1"/>
  <c r="Y71" i="84" s="1"/>
  <c r="Z71" i="84" s="1"/>
  <c r="AA71" i="84" s="1"/>
  <c r="AB71" i="84" s="1"/>
  <c r="AC71" i="84" s="1"/>
  <c r="AD71" i="84" s="1"/>
  <c r="AE71" i="84" s="1"/>
  <c r="AF71" i="84" s="1"/>
  <c r="AG71" i="84" s="1"/>
  <c r="AH71" i="84" s="1"/>
  <c r="AI71" i="84" s="1"/>
  <c r="C41" i="90" l="1"/>
  <c r="S52" i="97"/>
  <c r="S43" i="97"/>
  <c r="S34" i="97"/>
  <c r="W53" i="97"/>
  <c r="W44" i="97"/>
  <c r="W35" i="97"/>
  <c r="C96" i="85"/>
  <c r="AH91" i="85"/>
  <c r="C91" i="85"/>
  <c r="AH76" i="85"/>
  <c r="AH81" i="85"/>
  <c r="AH97" i="85"/>
  <c r="C76" i="85"/>
  <c r="AH88" i="85"/>
  <c r="C78" i="85"/>
  <c r="AH87" i="85"/>
  <c r="AH74" i="85"/>
  <c r="C93" i="85"/>
  <c r="C81" i="85"/>
  <c r="AH85" i="85"/>
  <c r="C82" i="85"/>
  <c r="AH84" i="85"/>
  <c r="AH78" i="85"/>
  <c r="C97" i="85"/>
  <c r="AH95" i="85"/>
  <c r="C74" i="85"/>
  <c r="C85" i="85"/>
  <c r="AH82" i="85"/>
  <c r="AH79" i="85"/>
  <c r="C80" i="85"/>
  <c r="C88" i="85"/>
  <c r="AH92" i="85"/>
  <c r="C95" i="85"/>
  <c r="C84" i="85"/>
  <c r="AH98" i="85"/>
  <c r="AH77" i="85"/>
  <c r="C87" i="85"/>
  <c r="AH75" i="85"/>
  <c r="C86" i="85"/>
  <c r="AH86" i="85"/>
  <c r="AH89" i="85"/>
  <c r="C94" i="85"/>
  <c r="C98" i="85"/>
  <c r="C77" i="85"/>
  <c r="AH90" i="85"/>
  <c r="C75" i="85"/>
  <c r="AH93" i="85"/>
  <c r="AH94" i="85"/>
  <c r="C79" i="85"/>
  <c r="C90" i="85"/>
  <c r="C92" i="85"/>
  <c r="X35" i="80"/>
  <c r="Y35" i="80"/>
  <c r="Z35" i="80"/>
  <c r="AA35" i="80"/>
  <c r="AB35" i="80"/>
  <c r="AC35" i="80"/>
  <c r="AD35" i="80"/>
  <c r="AE35" i="80"/>
  <c r="AF35" i="80"/>
  <c r="C35" i="80"/>
  <c r="X53" i="97" l="1"/>
  <c r="X44" i="97"/>
  <c r="X35" i="97"/>
  <c r="T52" i="97"/>
  <c r="T43" i="97"/>
  <c r="T34" i="97"/>
  <c r="E65" i="88"/>
  <c r="B15" i="84"/>
  <c r="B14" i="84"/>
  <c r="B12" i="84"/>
  <c r="B11" i="84"/>
  <c r="B9" i="84"/>
  <c r="B8" i="84"/>
  <c r="B6" i="84"/>
  <c r="B5" i="84"/>
  <c r="U34" i="97" l="1"/>
  <c r="U52" i="97"/>
  <c r="U43" i="97"/>
  <c r="Y44" i="97"/>
  <c r="Y35" i="97"/>
  <c r="Y53" i="97"/>
  <c r="AM23" i="38"/>
  <c r="E14" i="85"/>
  <c r="E13" i="85"/>
  <c r="Z53" i="97" l="1"/>
  <c r="Z44" i="97"/>
  <c r="Z35" i="97"/>
  <c r="V52" i="97"/>
  <c r="V43" i="97"/>
  <c r="V34" i="97"/>
  <c r="F14" i="85"/>
  <c r="G14" i="85" s="1"/>
  <c r="H14" i="85" s="1"/>
  <c r="I14" i="85" s="1"/>
  <c r="J14" i="85" s="1"/>
  <c r="K14" i="85" s="1"/>
  <c r="L14" i="85" s="1"/>
  <c r="M14" i="85" s="1"/>
  <c r="N14" i="85" s="1"/>
  <c r="O14" i="85" s="1"/>
  <c r="P14" i="85" s="1"/>
  <c r="Q14" i="85" s="1"/>
  <c r="R14" i="85" s="1"/>
  <c r="S14" i="85" s="1"/>
  <c r="T14" i="85" s="1"/>
  <c r="U14" i="85" s="1"/>
  <c r="V14" i="85" s="1"/>
  <c r="W14" i="85" s="1"/>
  <c r="X14" i="85" s="1"/>
  <c r="Y14" i="85" s="1"/>
  <c r="Z14" i="85" s="1"/>
  <c r="AA14" i="85" s="1"/>
  <c r="AB14" i="85" s="1"/>
  <c r="AC14" i="85" s="1"/>
  <c r="AD14" i="85" s="1"/>
  <c r="AE14" i="85" s="1"/>
  <c r="AF14" i="85" s="1"/>
  <c r="AG14" i="85" s="1"/>
  <c r="D52" i="80"/>
  <c r="E52" i="80" s="1"/>
  <c r="F52" i="80" s="1"/>
  <c r="G52" i="80" s="1"/>
  <c r="H52" i="80" s="1"/>
  <c r="I52" i="80" s="1"/>
  <c r="J52" i="80" s="1"/>
  <c r="K52" i="80" s="1"/>
  <c r="L52" i="80" s="1"/>
  <c r="M52" i="80" s="1"/>
  <c r="N52" i="80" s="1"/>
  <c r="O52" i="80" s="1"/>
  <c r="P52" i="80" s="1"/>
  <c r="Q52" i="80" s="1"/>
  <c r="R52" i="80" s="1"/>
  <c r="S52" i="80" s="1"/>
  <c r="T52" i="80" s="1"/>
  <c r="U52" i="80" s="1"/>
  <c r="V52" i="80" s="1"/>
  <c r="W52" i="80" s="1"/>
  <c r="X52" i="80" s="1"/>
  <c r="Y52" i="80" s="1"/>
  <c r="Z52" i="80" s="1"/>
  <c r="AA52" i="80" s="1"/>
  <c r="AB52" i="80" s="1"/>
  <c r="AC52" i="80" s="1"/>
  <c r="AD52" i="80" s="1"/>
  <c r="AE52" i="80" s="1"/>
  <c r="AF52" i="80" s="1"/>
  <c r="AG52" i="80" s="1"/>
  <c r="B53" i="80"/>
  <c r="D53" i="80"/>
  <c r="E53" i="80" s="1"/>
  <c r="F53" i="80" s="1"/>
  <c r="G53" i="80" s="1"/>
  <c r="H53" i="80" s="1"/>
  <c r="I53" i="80" s="1"/>
  <c r="J53" i="80" s="1"/>
  <c r="K53" i="80" s="1"/>
  <c r="L53" i="80" s="1"/>
  <c r="M53" i="80" s="1"/>
  <c r="N53" i="80" s="1"/>
  <c r="O53" i="80" s="1"/>
  <c r="P53" i="80" s="1"/>
  <c r="Q53" i="80" s="1"/>
  <c r="R53" i="80" s="1"/>
  <c r="S53" i="80" s="1"/>
  <c r="T53" i="80" s="1"/>
  <c r="U53" i="80" s="1"/>
  <c r="V53" i="80" s="1"/>
  <c r="W53" i="80" s="1"/>
  <c r="X53" i="80" s="1"/>
  <c r="Y53" i="80" s="1"/>
  <c r="Z53" i="80" s="1"/>
  <c r="AA53" i="80" s="1"/>
  <c r="AB53" i="80" s="1"/>
  <c r="AC53" i="80" s="1"/>
  <c r="AD53" i="80" s="1"/>
  <c r="AE53" i="80" s="1"/>
  <c r="AF53" i="80" s="1"/>
  <c r="AG53" i="80" s="1"/>
  <c r="X62" i="80"/>
  <c r="Y62" i="80"/>
  <c r="Z62" i="80"/>
  <c r="AA62" i="80"/>
  <c r="AB62" i="80"/>
  <c r="AC62" i="80"/>
  <c r="AD62" i="80"/>
  <c r="AE62" i="80"/>
  <c r="AF62" i="80"/>
  <c r="C68" i="80"/>
  <c r="C75" i="80"/>
  <c r="D75" i="80"/>
  <c r="F75" i="80"/>
  <c r="G75" i="80"/>
  <c r="H75" i="80"/>
  <c r="I75" i="80"/>
  <c r="J75" i="80"/>
  <c r="K75" i="80"/>
  <c r="L75" i="80"/>
  <c r="M75" i="80"/>
  <c r="N75" i="80"/>
  <c r="O75" i="80"/>
  <c r="P75" i="80"/>
  <c r="Q75" i="80"/>
  <c r="R75" i="80"/>
  <c r="S75" i="80"/>
  <c r="T75" i="80"/>
  <c r="U75" i="80"/>
  <c r="V75" i="80"/>
  <c r="W75" i="80"/>
  <c r="X75" i="80"/>
  <c r="Y75" i="80"/>
  <c r="Z75" i="80"/>
  <c r="AA75" i="80"/>
  <c r="AB75" i="80"/>
  <c r="AC75" i="80"/>
  <c r="AD75" i="80"/>
  <c r="AE75" i="80"/>
  <c r="AF75" i="80"/>
  <c r="AZ27" i="89"/>
  <c r="BA27" i="89"/>
  <c r="AZ28" i="89"/>
  <c r="BA28" i="89"/>
  <c r="AZ29" i="89"/>
  <c r="BA29" i="89"/>
  <c r="AZ30" i="89"/>
  <c r="BA30" i="89"/>
  <c r="AZ31" i="89"/>
  <c r="BA31" i="89"/>
  <c r="AZ32" i="89"/>
  <c r="BA32" i="89"/>
  <c r="AZ33" i="89"/>
  <c r="BA33" i="89"/>
  <c r="AZ34" i="89"/>
  <c r="BA34" i="89"/>
  <c r="AZ35" i="89"/>
  <c r="BA35" i="89"/>
  <c r="AZ36" i="89"/>
  <c r="BA36" i="89"/>
  <c r="AQ27" i="89"/>
  <c r="AQ28" i="89"/>
  <c r="AQ29" i="89"/>
  <c r="AQ30" i="89"/>
  <c r="AQ31" i="89"/>
  <c r="AQ32" i="89"/>
  <c r="AQ33" i="89"/>
  <c r="AQ34" i="89"/>
  <c r="AQ35" i="89"/>
  <c r="AQ36" i="89"/>
  <c r="I27" i="89"/>
  <c r="N27" i="89"/>
  <c r="I28" i="89"/>
  <c r="N28" i="89"/>
  <c r="I29" i="89"/>
  <c r="T29" i="89"/>
  <c r="AL29" i="89" s="1"/>
  <c r="N29" i="89"/>
  <c r="I30" i="89"/>
  <c r="N30" i="89"/>
  <c r="I31" i="89"/>
  <c r="S31" i="89"/>
  <c r="T31" i="89"/>
  <c r="AL31" i="89" s="1"/>
  <c r="N31" i="89"/>
  <c r="I32" i="89"/>
  <c r="S32" i="89"/>
  <c r="N32" i="89"/>
  <c r="I33" i="89"/>
  <c r="S33" i="89"/>
  <c r="N33" i="89"/>
  <c r="I34" i="89"/>
  <c r="T34" i="89"/>
  <c r="AL34" i="89" s="1"/>
  <c r="N34" i="89"/>
  <c r="I35" i="89"/>
  <c r="S35" i="89"/>
  <c r="N35" i="89"/>
  <c r="I36" i="89"/>
  <c r="N36" i="89"/>
  <c r="C27" i="89"/>
  <c r="C28" i="89"/>
  <c r="C29" i="89"/>
  <c r="C30" i="89"/>
  <c r="C31" i="89"/>
  <c r="C32" i="89"/>
  <c r="C33" i="89"/>
  <c r="C34" i="89"/>
  <c r="C35" i="89"/>
  <c r="C36" i="89"/>
  <c r="B27" i="89"/>
  <c r="B28" i="89"/>
  <c r="B29" i="89"/>
  <c r="B30" i="89"/>
  <c r="B31" i="89"/>
  <c r="B32" i="89"/>
  <c r="B33" i="89"/>
  <c r="B34" i="89"/>
  <c r="B35" i="89"/>
  <c r="B36" i="89"/>
  <c r="D55" i="85"/>
  <c r="D56" i="85"/>
  <c r="D57" i="85"/>
  <c r="D58" i="85"/>
  <c r="D59" i="85"/>
  <c r="D127" i="85" s="1"/>
  <c r="D60" i="85"/>
  <c r="D61" i="85"/>
  <c r="D62" i="85"/>
  <c r="D63" i="85"/>
  <c r="D64" i="85"/>
  <c r="D132" i="85" s="1"/>
  <c r="B55" i="85"/>
  <c r="B56" i="85"/>
  <c r="B57" i="85"/>
  <c r="B58" i="85"/>
  <c r="B59" i="85"/>
  <c r="B60" i="85"/>
  <c r="B61" i="85"/>
  <c r="B62" i="85"/>
  <c r="B63" i="85"/>
  <c r="B64" i="85"/>
  <c r="AG23" i="38"/>
  <c r="AG24" i="38"/>
  <c r="AG25" i="38"/>
  <c r="AG26" i="38"/>
  <c r="AG27" i="38"/>
  <c r="AG28" i="38"/>
  <c r="AG29" i="38"/>
  <c r="AG30" i="38"/>
  <c r="AG31" i="38"/>
  <c r="AG32" i="38"/>
  <c r="BB27" i="89"/>
  <c r="AK33" i="38"/>
  <c r="C81" i="90" s="1"/>
  <c r="AI33" i="38"/>
  <c r="X33" i="38"/>
  <c r="T33" i="38"/>
  <c r="C20" i="90"/>
  <c r="C27" i="90"/>
  <c r="C6" i="90"/>
  <c r="C5" i="90"/>
  <c r="AA53" i="97" l="1"/>
  <c r="AA44" i="97"/>
  <c r="AA35" i="97"/>
  <c r="W52" i="97"/>
  <c r="W43" i="97"/>
  <c r="W34" i="97"/>
  <c r="E60" i="85"/>
  <c r="F60" i="85" s="1"/>
  <c r="G60" i="85" s="1"/>
  <c r="H60" i="85" s="1"/>
  <c r="I60" i="85" s="1"/>
  <c r="J60" i="85" s="1"/>
  <c r="K60" i="85" s="1"/>
  <c r="L60" i="85" s="1"/>
  <c r="M60" i="85" s="1"/>
  <c r="N60" i="85" s="1"/>
  <c r="O60" i="85" s="1"/>
  <c r="P60" i="85" s="1"/>
  <c r="Q60" i="85" s="1"/>
  <c r="R60" i="85" s="1"/>
  <c r="S60" i="85" s="1"/>
  <c r="T60" i="85" s="1"/>
  <c r="U60" i="85" s="1"/>
  <c r="V60" i="85" s="1"/>
  <c r="W60" i="85" s="1"/>
  <c r="X60" i="85" s="1"/>
  <c r="Y60" i="85" s="1"/>
  <c r="Z60" i="85" s="1"/>
  <c r="AA60" i="85" s="1"/>
  <c r="AB60" i="85" s="1"/>
  <c r="AC60" i="85" s="1"/>
  <c r="AD60" i="85" s="1"/>
  <c r="AE60" i="85" s="1"/>
  <c r="AF60" i="85" s="1"/>
  <c r="AG60" i="85" s="1"/>
  <c r="D128" i="85"/>
  <c r="E62" i="85"/>
  <c r="F62" i="85" s="1"/>
  <c r="G62" i="85" s="1"/>
  <c r="H62" i="85" s="1"/>
  <c r="I62" i="85" s="1"/>
  <c r="J62" i="85" s="1"/>
  <c r="K62" i="85" s="1"/>
  <c r="L62" i="85" s="1"/>
  <c r="M62" i="85" s="1"/>
  <c r="N62" i="85" s="1"/>
  <c r="O62" i="85" s="1"/>
  <c r="P62" i="85" s="1"/>
  <c r="Q62" i="85" s="1"/>
  <c r="R62" i="85" s="1"/>
  <c r="S62" i="85" s="1"/>
  <c r="T62" i="85" s="1"/>
  <c r="U62" i="85" s="1"/>
  <c r="V62" i="85" s="1"/>
  <c r="W62" i="85" s="1"/>
  <c r="X62" i="85" s="1"/>
  <c r="Y62" i="85" s="1"/>
  <c r="Z62" i="85" s="1"/>
  <c r="AA62" i="85" s="1"/>
  <c r="AB62" i="85" s="1"/>
  <c r="AC62" i="85" s="1"/>
  <c r="AD62" i="85" s="1"/>
  <c r="AE62" i="85" s="1"/>
  <c r="AF62" i="85" s="1"/>
  <c r="AG62" i="85" s="1"/>
  <c r="D130" i="85"/>
  <c r="E61" i="85"/>
  <c r="F61" i="85" s="1"/>
  <c r="G61" i="85" s="1"/>
  <c r="H61" i="85" s="1"/>
  <c r="I61" i="85" s="1"/>
  <c r="J61" i="85" s="1"/>
  <c r="K61" i="85" s="1"/>
  <c r="L61" i="85" s="1"/>
  <c r="M61" i="85" s="1"/>
  <c r="N61" i="85" s="1"/>
  <c r="O61" i="85" s="1"/>
  <c r="P61" i="85" s="1"/>
  <c r="Q61" i="85" s="1"/>
  <c r="R61" i="85" s="1"/>
  <c r="S61" i="85" s="1"/>
  <c r="T61" i="85" s="1"/>
  <c r="U61" i="85" s="1"/>
  <c r="V61" i="85" s="1"/>
  <c r="W61" i="85" s="1"/>
  <c r="X61" i="85" s="1"/>
  <c r="Y61" i="85" s="1"/>
  <c r="Z61" i="85" s="1"/>
  <c r="AA61" i="85" s="1"/>
  <c r="AB61" i="85" s="1"/>
  <c r="AC61" i="85" s="1"/>
  <c r="AD61" i="85" s="1"/>
  <c r="AE61" i="85" s="1"/>
  <c r="AF61" i="85" s="1"/>
  <c r="AG61" i="85" s="1"/>
  <c r="D129" i="85"/>
  <c r="E58" i="85"/>
  <c r="F58" i="85" s="1"/>
  <c r="G58" i="85" s="1"/>
  <c r="H58" i="85" s="1"/>
  <c r="I58" i="85" s="1"/>
  <c r="J58" i="85" s="1"/>
  <c r="K58" i="85" s="1"/>
  <c r="L58" i="85" s="1"/>
  <c r="M58" i="85" s="1"/>
  <c r="N58" i="85" s="1"/>
  <c r="O58" i="85" s="1"/>
  <c r="P58" i="85" s="1"/>
  <c r="Q58" i="85" s="1"/>
  <c r="R58" i="85" s="1"/>
  <c r="S58" i="85" s="1"/>
  <c r="T58" i="85" s="1"/>
  <c r="U58" i="85" s="1"/>
  <c r="V58" i="85" s="1"/>
  <c r="W58" i="85" s="1"/>
  <c r="X58" i="85" s="1"/>
  <c r="Y58" i="85" s="1"/>
  <c r="Z58" i="85" s="1"/>
  <c r="AA58" i="85" s="1"/>
  <c r="AB58" i="85" s="1"/>
  <c r="AC58" i="85" s="1"/>
  <c r="AD58" i="85" s="1"/>
  <c r="AE58" i="85" s="1"/>
  <c r="AF58" i="85" s="1"/>
  <c r="AG58" i="85" s="1"/>
  <c r="D126" i="85"/>
  <c r="E57" i="85"/>
  <c r="F57" i="85" s="1"/>
  <c r="G57" i="85" s="1"/>
  <c r="H57" i="85" s="1"/>
  <c r="I57" i="85" s="1"/>
  <c r="J57" i="85" s="1"/>
  <c r="K57" i="85" s="1"/>
  <c r="L57" i="85" s="1"/>
  <c r="M57" i="85" s="1"/>
  <c r="N57" i="85" s="1"/>
  <c r="O57" i="85" s="1"/>
  <c r="P57" i="85" s="1"/>
  <c r="Q57" i="85" s="1"/>
  <c r="R57" i="85" s="1"/>
  <c r="S57" i="85" s="1"/>
  <c r="T57" i="85" s="1"/>
  <c r="U57" i="85" s="1"/>
  <c r="V57" i="85" s="1"/>
  <c r="W57" i="85" s="1"/>
  <c r="X57" i="85" s="1"/>
  <c r="Y57" i="85" s="1"/>
  <c r="Z57" i="85" s="1"/>
  <c r="AA57" i="85" s="1"/>
  <c r="AB57" i="85" s="1"/>
  <c r="AC57" i="85" s="1"/>
  <c r="AD57" i="85" s="1"/>
  <c r="AE57" i="85" s="1"/>
  <c r="AF57" i="85" s="1"/>
  <c r="AG57" i="85" s="1"/>
  <c r="D125" i="85"/>
  <c r="E127" i="85"/>
  <c r="F127" i="85" s="1"/>
  <c r="G127" i="85" s="1"/>
  <c r="H127" i="85" s="1"/>
  <c r="I127" i="85" s="1"/>
  <c r="J127" i="85" s="1"/>
  <c r="K127" i="85" s="1"/>
  <c r="L127" i="85" s="1"/>
  <c r="M127" i="85" s="1"/>
  <c r="N127" i="85" s="1"/>
  <c r="O127" i="85" s="1"/>
  <c r="P127" i="85" s="1"/>
  <c r="Q127" i="85" s="1"/>
  <c r="R127" i="85" s="1"/>
  <c r="S127" i="85" s="1"/>
  <c r="T127" i="85" s="1"/>
  <c r="U127" i="85" s="1"/>
  <c r="V127" i="85" s="1"/>
  <c r="W127" i="85" s="1"/>
  <c r="X127" i="85" s="1"/>
  <c r="Y127" i="85" s="1"/>
  <c r="Z127" i="85" s="1"/>
  <c r="AA127" i="85" s="1"/>
  <c r="AB127" i="85" s="1"/>
  <c r="AC127" i="85" s="1"/>
  <c r="AD127" i="85" s="1"/>
  <c r="AE127" i="85" s="1"/>
  <c r="AF127" i="85" s="1"/>
  <c r="AG127" i="85" s="1"/>
  <c r="E132" i="85"/>
  <c r="F132" i="85" s="1"/>
  <c r="G132" i="85" s="1"/>
  <c r="H132" i="85" s="1"/>
  <c r="I132" i="85" s="1"/>
  <c r="J132" i="85" s="1"/>
  <c r="K132" i="85" s="1"/>
  <c r="L132" i="85" s="1"/>
  <c r="M132" i="85" s="1"/>
  <c r="N132" i="85" s="1"/>
  <c r="O132" i="85" s="1"/>
  <c r="P132" i="85" s="1"/>
  <c r="Q132" i="85" s="1"/>
  <c r="R132" i="85" s="1"/>
  <c r="S132" i="85" s="1"/>
  <c r="T132" i="85" s="1"/>
  <c r="U132" i="85" s="1"/>
  <c r="V132" i="85" s="1"/>
  <c r="W132" i="85" s="1"/>
  <c r="X132" i="85" s="1"/>
  <c r="Y132" i="85" s="1"/>
  <c r="Z132" i="85" s="1"/>
  <c r="AA132" i="85" s="1"/>
  <c r="AB132" i="85" s="1"/>
  <c r="AC132" i="85" s="1"/>
  <c r="AD132" i="85" s="1"/>
  <c r="AE132" i="85" s="1"/>
  <c r="AF132" i="85" s="1"/>
  <c r="AG132" i="85" s="1"/>
  <c r="E56" i="85"/>
  <c r="F56" i="85" s="1"/>
  <c r="G56" i="85" s="1"/>
  <c r="H56" i="85" s="1"/>
  <c r="I56" i="85" s="1"/>
  <c r="J56" i="85" s="1"/>
  <c r="K56" i="85" s="1"/>
  <c r="L56" i="85" s="1"/>
  <c r="M56" i="85" s="1"/>
  <c r="N56" i="85" s="1"/>
  <c r="O56" i="85" s="1"/>
  <c r="P56" i="85" s="1"/>
  <c r="Q56" i="85" s="1"/>
  <c r="R56" i="85" s="1"/>
  <c r="S56" i="85" s="1"/>
  <c r="T56" i="85" s="1"/>
  <c r="U56" i="85" s="1"/>
  <c r="V56" i="85" s="1"/>
  <c r="W56" i="85" s="1"/>
  <c r="X56" i="85" s="1"/>
  <c r="Y56" i="85" s="1"/>
  <c r="Z56" i="85" s="1"/>
  <c r="AA56" i="85" s="1"/>
  <c r="AB56" i="85" s="1"/>
  <c r="AC56" i="85" s="1"/>
  <c r="AD56" i="85" s="1"/>
  <c r="AE56" i="85" s="1"/>
  <c r="AF56" i="85" s="1"/>
  <c r="AG56" i="85" s="1"/>
  <c r="D124" i="85"/>
  <c r="C80" i="90"/>
  <c r="E63" i="85"/>
  <c r="F63" i="85" s="1"/>
  <c r="G63" i="85" s="1"/>
  <c r="H63" i="85" s="1"/>
  <c r="I63" i="85" s="1"/>
  <c r="J63" i="85" s="1"/>
  <c r="K63" i="85" s="1"/>
  <c r="L63" i="85" s="1"/>
  <c r="M63" i="85" s="1"/>
  <c r="N63" i="85" s="1"/>
  <c r="O63" i="85" s="1"/>
  <c r="P63" i="85" s="1"/>
  <c r="Q63" i="85" s="1"/>
  <c r="R63" i="85" s="1"/>
  <c r="S63" i="85" s="1"/>
  <c r="T63" i="85" s="1"/>
  <c r="U63" i="85" s="1"/>
  <c r="V63" i="85" s="1"/>
  <c r="W63" i="85" s="1"/>
  <c r="X63" i="85" s="1"/>
  <c r="Y63" i="85" s="1"/>
  <c r="Z63" i="85" s="1"/>
  <c r="AA63" i="85" s="1"/>
  <c r="AB63" i="85" s="1"/>
  <c r="AC63" i="85" s="1"/>
  <c r="AD63" i="85" s="1"/>
  <c r="AE63" i="85" s="1"/>
  <c r="AF63" i="85" s="1"/>
  <c r="AG63" i="85" s="1"/>
  <c r="D131" i="85"/>
  <c r="E55" i="85"/>
  <c r="F55" i="85" s="1"/>
  <c r="G55" i="85" s="1"/>
  <c r="H55" i="85" s="1"/>
  <c r="I55" i="85" s="1"/>
  <c r="J55" i="85" s="1"/>
  <c r="K55" i="85" s="1"/>
  <c r="L55" i="85" s="1"/>
  <c r="M55" i="85" s="1"/>
  <c r="N55" i="85" s="1"/>
  <c r="O55" i="85" s="1"/>
  <c r="P55" i="85" s="1"/>
  <c r="Q55" i="85" s="1"/>
  <c r="R55" i="85" s="1"/>
  <c r="S55" i="85" s="1"/>
  <c r="T55" i="85" s="1"/>
  <c r="U55" i="85" s="1"/>
  <c r="V55" i="85" s="1"/>
  <c r="W55" i="85" s="1"/>
  <c r="X55" i="85" s="1"/>
  <c r="Y55" i="85" s="1"/>
  <c r="Z55" i="85" s="1"/>
  <c r="AA55" i="85" s="1"/>
  <c r="AB55" i="85" s="1"/>
  <c r="AC55" i="85" s="1"/>
  <c r="AD55" i="85" s="1"/>
  <c r="AE55" i="85" s="1"/>
  <c r="AF55" i="85" s="1"/>
  <c r="AG55" i="85" s="1"/>
  <c r="D123" i="85"/>
  <c r="V33" i="38"/>
  <c r="AK75" i="80"/>
  <c r="AJ75" i="80"/>
  <c r="AI75" i="80"/>
  <c r="AH75" i="80"/>
  <c r="P32" i="89"/>
  <c r="R32" i="89"/>
  <c r="Q32" i="89"/>
  <c r="Q31" i="89"/>
  <c r="P31" i="89"/>
  <c r="R31" i="89"/>
  <c r="P33" i="89"/>
  <c r="R33" i="89"/>
  <c r="Q33" i="89"/>
  <c r="P27" i="89"/>
  <c r="R27" i="89"/>
  <c r="Q27" i="89"/>
  <c r="Q28" i="89"/>
  <c r="R28" i="89"/>
  <c r="P28" i="89"/>
  <c r="P30" i="89"/>
  <c r="Q30" i="89"/>
  <c r="R30" i="89"/>
  <c r="R29" i="89"/>
  <c r="Q29" i="89"/>
  <c r="P29" i="89"/>
  <c r="R34" i="89"/>
  <c r="Q34" i="89"/>
  <c r="P34" i="89"/>
  <c r="Q36" i="89"/>
  <c r="P36" i="89"/>
  <c r="R36" i="89"/>
  <c r="P35" i="89"/>
  <c r="R35" i="89"/>
  <c r="Q35" i="89"/>
  <c r="Q33" i="38"/>
  <c r="Y33" i="38"/>
  <c r="AC32" i="89"/>
  <c r="AC35" i="89"/>
  <c r="AD31" i="89"/>
  <c r="AD33" i="89"/>
  <c r="AC27" i="89"/>
  <c r="AW29" i="89"/>
  <c r="AW32" i="89"/>
  <c r="AV31" i="89"/>
  <c r="AV30" i="89"/>
  <c r="AW28" i="89"/>
  <c r="AV33" i="89"/>
  <c r="C14" i="85"/>
  <c r="O32" i="89"/>
  <c r="BD31" i="89"/>
  <c r="AC33" i="89"/>
  <c r="O36" i="89"/>
  <c r="BE27" i="89"/>
  <c r="BE31" i="89"/>
  <c r="BD33" i="89"/>
  <c r="AW36" i="89"/>
  <c r="BE34" i="89"/>
  <c r="BE30" i="89"/>
  <c r="AC31" i="89"/>
  <c r="BD35" i="89"/>
  <c r="BD27" i="89"/>
  <c r="AD30" i="89"/>
  <c r="AW34" i="89"/>
  <c r="AV34" i="89"/>
  <c r="BE28" i="89"/>
  <c r="T28" i="89"/>
  <c r="AL28" i="89" s="1"/>
  <c r="AV29" i="89"/>
  <c r="BD32" i="89"/>
  <c r="BD30" i="89"/>
  <c r="T30" i="89"/>
  <c r="AL30" i="89" s="1"/>
  <c r="BD34" i="89"/>
  <c r="T36" i="89"/>
  <c r="AL36" i="89" s="1"/>
  <c r="O28" i="89"/>
  <c r="AV36" i="89"/>
  <c r="BE35" i="89"/>
  <c r="T35" i="89"/>
  <c r="AL35" i="89" s="1"/>
  <c r="T27" i="89"/>
  <c r="AL27" i="89" s="1"/>
  <c r="AC30" i="89"/>
  <c r="O30" i="89"/>
  <c r="AD32" i="89"/>
  <c r="AW27" i="89"/>
  <c r="S36" i="89"/>
  <c r="T33" i="89"/>
  <c r="AL33" i="89" s="1"/>
  <c r="S34" i="89"/>
  <c r="T32" i="89"/>
  <c r="AL32" i="89" s="1"/>
  <c r="AK32" i="89"/>
  <c r="AC34" i="89"/>
  <c r="AV28" i="89"/>
  <c r="AD28" i="89"/>
  <c r="AD27" i="89"/>
  <c r="AW35" i="89"/>
  <c r="AV27" i="89"/>
  <c r="BD29" i="89"/>
  <c r="O31" i="89"/>
  <c r="O27" i="89"/>
  <c r="O35" i="89"/>
  <c r="AK35" i="89" s="1"/>
  <c r="O33" i="89"/>
  <c r="AD36" i="89"/>
  <c r="AD35" i="89"/>
  <c r="AC29" i="89"/>
  <c r="AC28" i="89"/>
  <c r="AV35" i="89"/>
  <c r="AW33" i="89"/>
  <c r="BE36" i="89"/>
  <c r="AC36" i="89"/>
  <c r="AD34" i="89"/>
  <c r="O29" i="89"/>
  <c r="AD29" i="89"/>
  <c r="BE32" i="89"/>
  <c r="BD36" i="89"/>
  <c r="BD28" i="89"/>
  <c r="BE33" i="89"/>
  <c r="BE29" i="89"/>
  <c r="AV32" i="89"/>
  <c r="AW31" i="89"/>
  <c r="AW30" i="89"/>
  <c r="O34" i="89"/>
  <c r="E64" i="85"/>
  <c r="F64" i="85" s="1"/>
  <c r="G64" i="85" s="1"/>
  <c r="H64" i="85" s="1"/>
  <c r="I64" i="85" s="1"/>
  <c r="J64" i="85" s="1"/>
  <c r="K64" i="85" s="1"/>
  <c r="L64" i="85" s="1"/>
  <c r="M64" i="85" s="1"/>
  <c r="N64" i="85" s="1"/>
  <c r="O64" i="85" s="1"/>
  <c r="P64" i="85" s="1"/>
  <c r="Q64" i="85" s="1"/>
  <c r="R64" i="85" s="1"/>
  <c r="S64" i="85" s="1"/>
  <c r="T64" i="85" s="1"/>
  <c r="U64" i="85" s="1"/>
  <c r="V64" i="85" s="1"/>
  <c r="W64" i="85" s="1"/>
  <c r="X64" i="85" s="1"/>
  <c r="Y64" i="85" s="1"/>
  <c r="Z64" i="85" s="1"/>
  <c r="AA64" i="85" s="1"/>
  <c r="AB64" i="85" s="1"/>
  <c r="AC64" i="85" s="1"/>
  <c r="AD64" i="85" s="1"/>
  <c r="AE64" i="85" s="1"/>
  <c r="AF64" i="85" s="1"/>
  <c r="AG64" i="85" s="1"/>
  <c r="E59" i="85"/>
  <c r="F59" i="85" s="1"/>
  <c r="G59" i="85" s="1"/>
  <c r="H59" i="85" s="1"/>
  <c r="I59" i="85" s="1"/>
  <c r="J59" i="85" s="1"/>
  <c r="K59" i="85" s="1"/>
  <c r="L59" i="85" s="1"/>
  <c r="M59" i="85" s="1"/>
  <c r="N59" i="85" s="1"/>
  <c r="O59" i="85" s="1"/>
  <c r="P59" i="85" s="1"/>
  <c r="Q59" i="85" s="1"/>
  <c r="R59" i="85" s="1"/>
  <c r="S59" i="85" s="1"/>
  <c r="T59" i="85" s="1"/>
  <c r="U59" i="85" s="1"/>
  <c r="V59" i="85" s="1"/>
  <c r="W59" i="85" s="1"/>
  <c r="X59" i="85" s="1"/>
  <c r="Y59" i="85" s="1"/>
  <c r="Z59" i="85" s="1"/>
  <c r="AA59" i="85" s="1"/>
  <c r="AB59" i="85" s="1"/>
  <c r="AC59" i="85" s="1"/>
  <c r="AD59" i="85" s="1"/>
  <c r="AE59" i="85" s="1"/>
  <c r="AF59" i="85" s="1"/>
  <c r="AG59" i="85" s="1"/>
  <c r="U33" i="38"/>
  <c r="X52" i="97" l="1"/>
  <c r="X43" i="97"/>
  <c r="X34" i="97"/>
  <c r="AB53" i="97"/>
  <c r="AB44" i="97"/>
  <c r="AB35" i="97"/>
  <c r="C57" i="85"/>
  <c r="AH57" i="85"/>
  <c r="C127" i="85"/>
  <c r="AH56" i="85"/>
  <c r="C56" i="85"/>
  <c r="E131" i="85"/>
  <c r="F131" i="85" s="1"/>
  <c r="G131" i="85" s="1"/>
  <c r="H131" i="85" s="1"/>
  <c r="I131" i="85" s="1"/>
  <c r="J131" i="85" s="1"/>
  <c r="K131" i="85" s="1"/>
  <c r="L131" i="85" s="1"/>
  <c r="M131" i="85" s="1"/>
  <c r="N131" i="85" s="1"/>
  <c r="O131" i="85" s="1"/>
  <c r="P131" i="85" s="1"/>
  <c r="Q131" i="85" s="1"/>
  <c r="R131" i="85" s="1"/>
  <c r="S131" i="85" s="1"/>
  <c r="T131" i="85" s="1"/>
  <c r="U131" i="85" s="1"/>
  <c r="V131" i="85" s="1"/>
  <c r="W131" i="85" s="1"/>
  <c r="X131" i="85" s="1"/>
  <c r="Y131" i="85" s="1"/>
  <c r="Z131" i="85" s="1"/>
  <c r="AA131" i="85" s="1"/>
  <c r="AB131" i="85" s="1"/>
  <c r="AC131" i="85" s="1"/>
  <c r="AD131" i="85" s="1"/>
  <c r="AE131" i="85" s="1"/>
  <c r="AF131" i="85" s="1"/>
  <c r="AG131" i="85" s="1"/>
  <c r="E126" i="85"/>
  <c r="F126" i="85" s="1"/>
  <c r="G126" i="85" s="1"/>
  <c r="H126" i="85" s="1"/>
  <c r="I126" i="85" s="1"/>
  <c r="J126" i="85" s="1"/>
  <c r="K126" i="85" s="1"/>
  <c r="L126" i="85" s="1"/>
  <c r="M126" i="85" s="1"/>
  <c r="N126" i="85" s="1"/>
  <c r="O126" i="85" s="1"/>
  <c r="P126" i="85" s="1"/>
  <c r="Q126" i="85" s="1"/>
  <c r="R126" i="85" s="1"/>
  <c r="S126" i="85" s="1"/>
  <c r="T126" i="85" s="1"/>
  <c r="U126" i="85" s="1"/>
  <c r="V126" i="85" s="1"/>
  <c r="W126" i="85" s="1"/>
  <c r="X126" i="85" s="1"/>
  <c r="Y126" i="85" s="1"/>
  <c r="Z126" i="85" s="1"/>
  <c r="AA126" i="85" s="1"/>
  <c r="AB126" i="85" s="1"/>
  <c r="AC126" i="85" s="1"/>
  <c r="AD126" i="85" s="1"/>
  <c r="AE126" i="85" s="1"/>
  <c r="AF126" i="85" s="1"/>
  <c r="AG126" i="85" s="1"/>
  <c r="AH127" i="85"/>
  <c r="AH63" i="85"/>
  <c r="E124" i="85"/>
  <c r="F124" i="85" s="1"/>
  <c r="G124" i="85" s="1"/>
  <c r="H124" i="85" s="1"/>
  <c r="I124" i="85" s="1"/>
  <c r="J124" i="85" s="1"/>
  <c r="K124" i="85" s="1"/>
  <c r="L124" i="85" s="1"/>
  <c r="M124" i="85" s="1"/>
  <c r="N124" i="85" s="1"/>
  <c r="O124" i="85" s="1"/>
  <c r="P124" i="85" s="1"/>
  <c r="Q124" i="85" s="1"/>
  <c r="R124" i="85" s="1"/>
  <c r="S124" i="85" s="1"/>
  <c r="T124" i="85" s="1"/>
  <c r="U124" i="85" s="1"/>
  <c r="V124" i="85" s="1"/>
  <c r="W124" i="85" s="1"/>
  <c r="X124" i="85" s="1"/>
  <c r="Y124" i="85" s="1"/>
  <c r="Z124" i="85" s="1"/>
  <c r="AA124" i="85" s="1"/>
  <c r="AB124" i="85" s="1"/>
  <c r="AC124" i="85" s="1"/>
  <c r="AD124" i="85" s="1"/>
  <c r="AE124" i="85" s="1"/>
  <c r="AF124" i="85" s="1"/>
  <c r="AG124" i="85" s="1"/>
  <c r="E130" i="85"/>
  <c r="F130" i="85" s="1"/>
  <c r="G130" i="85" s="1"/>
  <c r="H130" i="85" s="1"/>
  <c r="I130" i="85" s="1"/>
  <c r="J130" i="85" s="1"/>
  <c r="K130" i="85" s="1"/>
  <c r="L130" i="85" s="1"/>
  <c r="M130" i="85" s="1"/>
  <c r="N130" i="85" s="1"/>
  <c r="O130" i="85" s="1"/>
  <c r="P130" i="85" s="1"/>
  <c r="Q130" i="85" s="1"/>
  <c r="R130" i="85" s="1"/>
  <c r="S130" i="85" s="1"/>
  <c r="T130" i="85" s="1"/>
  <c r="U130" i="85" s="1"/>
  <c r="V130" i="85" s="1"/>
  <c r="W130" i="85" s="1"/>
  <c r="X130" i="85" s="1"/>
  <c r="Y130" i="85" s="1"/>
  <c r="Z130" i="85" s="1"/>
  <c r="AA130" i="85" s="1"/>
  <c r="AB130" i="85" s="1"/>
  <c r="AC130" i="85" s="1"/>
  <c r="AD130" i="85" s="1"/>
  <c r="AE130" i="85" s="1"/>
  <c r="AF130" i="85" s="1"/>
  <c r="AG130" i="85" s="1"/>
  <c r="E123" i="85"/>
  <c r="F123" i="85" s="1"/>
  <c r="G123" i="85" s="1"/>
  <c r="H123" i="85" s="1"/>
  <c r="I123" i="85" s="1"/>
  <c r="J123" i="85" s="1"/>
  <c r="K123" i="85" s="1"/>
  <c r="L123" i="85" s="1"/>
  <c r="M123" i="85" s="1"/>
  <c r="N123" i="85" s="1"/>
  <c r="O123" i="85" s="1"/>
  <c r="P123" i="85" s="1"/>
  <c r="Q123" i="85" s="1"/>
  <c r="R123" i="85" s="1"/>
  <c r="S123" i="85" s="1"/>
  <c r="T123" i="85" s="1"/>
  <c r="U123" i="85" s="1"/>
  <c r="V123" i="85" s="1"/>
  <c r="W123" i="85" s="1"/>
  <c r="X123" i="85" s="1"/>
  <c r="Y123" i="85" s="1"/>
  <c r="Z123" i="85" s="1"/>
  <c r="AA123" i="85" s="1"/>
  <c r="AB123" i="85" s="1"/>
  <c r="AC123" i="85" s="1"/>
  <c r="AD123" i="85" s="1"/>
  <c r="AE123" i="85" s="1"/>
  <c r="AF123" i="85" s="1"/>
  <c r="AG123" i="85" s="1"/>
  <c r="AH132" i="85"/>
  <c r="E125" i="85"/>
  <c r="F125" i="85" s="1"/>
  <c r="G125" i="85" s="1"/>
  <c r="H125" i="85" s="1"/>
  <c r="I125" i="85" s="1"/>
  <c r="J125" i="85" s="1"/>
  <c r="K125" i="85" s="1"/>
  <c r="L125" i="85" s="1"/>
  <c r="M125" i="85" s="1"/>
  <c r="N125" i="85" s="1"/>
  <c r="O125" i="85" s="1"/>
  <c r="P125" i="85" s="1"/>
  <c r="Q125" i="85" s="1"/>
  <c r="R125" i="85" s="1"/>
  <c r="S125" i="85" s="1"/>
  <c r="T125" i="85" s="1"/>
  <c r="U125" i="85" s="1"/>
  <c r="V125" i="85" s="1"/>
  <c r="W125" i="85" s="1"/>
  <c r="X125" i="85" s="1"/>
  <c r="Y125" i="85" s="1"/>
  <c r="Z125" i="85" s="1"/>
  <c r="AA125" i="85" s="1"/>
  <c r="AB125" i="85" s="1"/>
  <c r="AC125" i="85" s="1"/>
  <c r="AD125" i="85" s="1"/>
  <c r="AE125" i="85" s="1"/>
  <c r="AF125" i="85" s="1"/>
  <c r="AG125" i="85" s="1"/>
  <c r="E128" i="85"/>
  <c r="F128" i="85" s="1"/>
  <c r="G128" i="85" s="1"/>
  <c r="H128" i="85" s="1"/>
  <c r="I128" i="85" s="1"/>
  <c r="J128" i="85" s="1"/>
  <c r="K128" i="85" s="1"/>
  <c r="L128" i="85" s="1"/>
  <c r="M128" i="85" s="1"/>
  <c r="N128" i="85" s="1"/>
  <c r="O128" i="85" s="1"/>
  <c r="P128" i="85" s="1"/>
  <c r="Q128" i="85" s="1"/>
  <c r="R128" i="85" s="1"/>
  <c r="S128" i="85" s="1"/>
  <c r="T128" i="85" s="1"/>
  <c r="U128" i="85" s="1"/>
  <c r="V128" i="85" s="1"/>
  <c r="W128" i="85" s="1"/>
  <c r="X128" i="85" s="1"/>
  <c r="Y128" i="85" s="1"/>
  <c r="Z128" i="85" s="1"/>
  <c r="AA128" i="85" s="1"/>
  <c r="AB128" i="85" s="1"/>
  <c r="AC128" i="85" s="1"/>
  <c r="AD128" i="85" s="1"/>
  <c r="AE128" i="85" s="1"/>
  <c r="AF128" i="85" s="1"/>
  <c r="AG128" i="85" s="1"/>
  <c r="E129" i="85"/>
  <c r="F129" i="85" s="1"/>
  <c r="G129" i="85" s="1"/>
  <c r="H129" i="85" s="1"/>
  <c r="I129" i="85" s="1"/>
  <c r="J129" i="85" s="1"/>
  <c r="K129" i="85" s="1"/>
  <c r="L129" i="85" s="1"/>
  <c r="M129" i="85" s="1"/>
  <c r="N129" i="85" s="1"/>
  <c r="O129" i="85" s="1"/>
  <c r="P129" i="85" s="1"/>
  <c r="Q129" i="85" s="1"/>
  <c r="R129" i="85" s="1"/>
  <c r="S129" i="85" s="1"/>
  <c r="T129" i="85" s="1"/>
  <c r="U129" i="85" s="1"/>
  <c r="V129" i="85" s="1"/>
  <c r="W129" i="85" s="1"/>
  <c r="X129" i="85" s="1"/>
  <c r="Y129" i="85" s="1"/>
  <c r="Z129" i="85" s="1"/>
  <c r="AA129" i="85" s="1"/>
  <c r="AB129" i="85" s="1"/>
  <c r="AC129" i="85" s="1"/>
  <c r="AD129" i="85" s="1"/>
  <c r="AE129" i="85" s="1"/>
  <c r="AF129" i="85" s="1"/>
  <c r="AG129" i="85" s="1"/>
  <c r="C63" i="85"/>
  <c r="C132" i="85"/>
  <c r="C12" i="90"/>
  <c r="AH60" i="85"/>
  <c r="AH62" i="85"/>
  <c r="C58" i="85"/>
  <c r="C64" i="85"/>
  <c r="AH58" i="85"/>
  <c r="C62" i="85"/>
  <c r="AK36" i="89"/>
  <c r="AK31" i="89"/>
  <c r="AK33" i="89"/>
  <c r="AH55" i="85"/>
  <c r="C59" i="85"/>
  <c r="C61" i="85"/>
  <c r="C60" i="85"/>
  <c r="AH61" i="85"/>
  <c r="AH64" i="85"/>
  <c r="AH59" i="85"/>
  <c r="C55" i="85"/>
  <c r="BA26" i="89"/>
  <c r="AZ26" i="89"/>
  <c r="AQ26" i="89"/>
  <c r="N26" i="89"/>
  <c r="T26" i="89"/>
  <c r="AL26" i="89" s="1"/>
  <c r="I26" i="89"/>
  <c r="B26" i="89"/>
  <c r="BA25" i="89"/>
  <c r="AZ25" i="89"/>
  <c r="AQ25" i="89"/>
  <c r="N25" i="89"/>
  <c r="T25" i="89"/>
  <c r="AL25" i="89" s="1"/>
  <c r="I25" i="89"/>
  <c r="B25" i="89"/>
  <c r="BA24" i="89"/>
  <c r="AZ24" i="89"/>
  <c r="AQ24" i="89"/>
  <c r="N24" i="89"/>
  <c r="T24" i="89"/>
  <c r="AL24" i="89" s="1"/>
  <c r="I24" i="89"/>
  <c r="B24" i="89"/>
  <c r="BA23" i="89"/>
  <c r="AZ23" i="89"/>
  <c r="AQ23" i="89"/>
  <c r="N23" i="89"/>
  <c r="T23" i="89"/>
  <c r="AL23" i="89" s="1"/>
  <c r="I23" i="89"/>
  <c r="B23" i="89"/>
  <c r="BA22" i="89"/>
  <c r="AZ22" i="89"/>
  <c r="AQ22" i="89"/>
  <c r="N22" i="89"/>
  <c r="T22" i="89"/>
  <c r="AL22" i="89" s="1"/>
  <c r="I22" i="89"/>
  <c r="B22" i="89"/>
  <c r="BA21" i="89"/>
  <c r="AZ21" i="89"/>
  <c r="AQ21" i="89"/>
  <c r="N21" i="89"/>
  <c r="T21" i="89"/>
  <c r="AL21" i="89" s="1"/>
  <c r="I21" i="89"/>
  <c r="B21" i="89"/>
  <c r="BA20" i="89"/>
  <c r="AZ20" i="89"/>
  <c r="AQ20" i="89"/>
  <c r="N20" i="89"/>
  <c r="T20" i="89"/>
  <c r="AL20" i="89" s="1"/>
  <c r="I20" i="89"/>
  <c r="B20" i="89"/>
  <c r="BA19" i="89"/>
  <c r="AZ19" i="89"/>
  <c r="AQ19" i="89"/>
  <c r="N19" i="89"/>
  <c r="T19" i="89"/>
  <c r="AL19" i="89" s="1"/>
  <c r="I19" i="89"/>
  <c r="B19" i="89"/>
  <c r="BA18" i="89"/>
  <c r="AZ18" i="89"/>
  <c r="AQ18" i="89"/>
  <c r="N18" i="89"/>
  <c r="T18" i="89"/>
  <c r="AL18" i="89" s="1"/>
  <c r="I18" i="89"/>
  <c r="B18" i="89"/>
  <c r="BA17" i="89"/>
  <c r="AZ17" i="89"/>
  <c r="AQ17" i="89"/>
  <c r="N17" i="89"/>
  <c r="T17" i="89"/>
  <c r="AL17" i="89" s="1"/>
  <c r="I17" i="89"/>
  <c r="B17" i="89"/>
  <c r="BA16" i="89"/>
  <c r="AZ16" i="89"/>
  <c r="AQ16" i="89"/>
  <c r="N16" i="89"/>
  <c r="T16" i="89"/>
  <c r="AL16" i="89" s="1"/>
  <c r="I16" i="89"/>
  <c r="B16" i="89"/>
  <c r="BA15" i="89"/>
  <c r="AZ15" i="89"/>
  <c r="AQ15" i="89"/>
  <c r="N15" i="89"/>
  <c r="T15" i="89"/>
  <c r="AL15" i="89" s="1"/>
  <c r="I15" i="89"/>
  <c r="B15" i="89"/>
  <c r="BA14" i="89"/>
  <c r="AZ14" i="89"/>
  <c r="AQ14" i="89"/>
  <c r="N14" i="89"/>
  <c r="I14" i="89"/>
  <c r="B14" i="89"/>
  <c r="BA13" i="89"/>
  <c r="AZ13" i="89"/>
  <c r="AQ13" i="89"/>
  <c r="N13" i="89"/>
  <c r="T13" i="89"/>
  <c r="AL13" i="89" s="1"/>
  <c r="I13" i="89"/>
  <c r="B13" i="89"/>
  <c r="BA12" i="89"/>
  <c r="AZ12" i="89"/>
  <c r="AQ12" i="89"/>
  <c r="N12" i="89"/>
  <c r="I12" i="89"/>
  <c r="B12" i="89"/>
  <c r="BA11" i="89"/>
  <c r="AZ11" i="89"/>
  <c r="AQ11" i="89"/>
  <c r="N11" i="89"/>
  <c r="T11" i="89"/>
  <c r="I11" i="89"/>
  <c r="B11" i="89"/>
  <c r="BA10" i="89"/>
  <c r="AZ10" i="89"/>
  <c r="AQ10" i="89"/>
  <c r="AR10" i="89" s="1"/>
  <c r="N10" i="89"/>
  <c r="I10" i="89"/>
  <c r="B10" i="89"/>
  <c r="BA9" i="89"/>
  <c r="AZ9" i="89"/>
  <c r="AQ9" i="89"/>
  <c r="N9" i="89"/>
  <c r="I9" i="89"/>
  <c r="B9" i="89"/>
  <c r="BA8" i="89"/>
  <c r="AZ8" i="89"/>
  <c r="AQ8" i="89"/>
  <c r="AR8" i="89" s="1"/>
  <c r="N8" i="89"/>
  <c r="I8" i="89"/>
  <c r="B8" i="89"/>
  <c r="BA7" i="89"/>
  <c r="AZ7" i="89"/>
  <c r="AQ7" i="89"/>
  <c r="AR7" i="89" s="1"/>
  <c r="N7" i="89"/>
  <c r="I7" i="89"/>
  <c r="B7" i="89"/>
  <c r="AC53" i="97" l="1"/>
  <c r="AC44" i="97"/>
  <c r="AC35" i="97"/>
  <c r="Y43" i="97"/>
  <c r="Y34" i="97"/>
  <c r="Y52" i="97"/>
  <c r="AX7" i="89"/>
  <c r="AS7" i="89"/>
  <c r="C26" i="90"/>
  <c r="P7" i="89"/>
  <c r="Q7" i="89"/>
  <c r="AH131" i="85"/>
  <c r="AH123" i="85"/>
  <c r="AH128" i="85"/>
  <c r="C124" i="85"/>
  <c r="C128" i="85"/>
  <c r="C129" i="85"/>
  <c r="AH125" i="85"/>
  <c r="AH130" i="85"/>
  <c r="AH126" i="85"/>
  <c r="C126" i="85"/>
  <c r="C123" i="85"/>
  <c r="AH124" i="85"/>
  <c r="C131" i="85"/>
  <c r="C130" i="85"/>
  <c r="AH129" i="85"/>
  <c r="C125" i="85"/>
  <c r="AS8" i="89"/>
  <c r="AX8" i="89"/>
  <c r="AX10" i="89"/>
  <c r="AS10" i="89"/>
  <c r="Q12" i="89"/>
  <c r="R12" i="89"/>
  <c r="P12" i="89"/>
  <c r="R26" i="89"/>
  <c r="P26" i="89"/>
  <c r="Q26" i="89"/>
  <c r="P16" i="89"/>
  <c r="R16" i="89"/>
  <c r="Q16" i="89"/>
  <c r="P24" i="89"/>
  <c r="Q24" i="89"/>
  <c r="R24" i="89"/>
  <c r="P9" i="89"/>
  <c r="R9" i="89"/>
  <c r="Q22" i="89"/>
  <c r="P22" i="89"/>
  <c r="R22" i="89"/>
  <c r="P19" i="89"/>
  <c r="R19" i="89"/>
  <c r="Q19" i="89"/>
  <c r="R7" i="89"/>
  <c r="P11" i="89"/>
  <c r="R11" i="89"/>
  <c r="R17" i="89"/>
  <c r="P17" i="89"/>
  <c r="Q17" i="89"/>
  <c r="P25" i="89"/>
  <c r="R25" i="89"/>
  <c r="Q25" i="89"/>
  <c r="R10" i="89"/>
  <c r="P10" i="89"/>
  <c r="Q15" i="89"/>
  <c r="P15" i="89"/>
  <c r="R15" i="89"/>
  <c r="Q23" i="89"/>
  <c r="P23" i="89"/>
  <c r="R23" i="89"/>
  <c r="Q14" i="89"/>
  <c r="R14" i="89"/>
  <c r="P14" i="89"/>
  <c r="R21" i="89"/>
  <c r="Q21" i="89"/>
  <c r="P21" i="89"/>
  <c r="R18" i="89"/>
  <c r="P18" i="89"/>
  <c r="Q18" i="89"/>
  <c r="P8" i="89"/>
  <c r="R8" i="89"/>
  <c r="R13" i="89"/>
  <c r="Q13" i="89"/>
  <c r="P13" i="89"/>
  <c r="Q20" i="89"/>
  <c r="R20" i="89"/>
  <c r="P20" i="89"/>
  <c r="AD25" i="89"/>
  <c r="AD24" i="89"/>
  <c r="AC23" i="89"/>
  <c r="AD22" i="89"/>
  <c r="AD21" i="89"/>
  <c r="AD20" i="89"/>
  <c r="AC19" i="89"/>
  <c r="AD16" i="89"/>
  <c r="AC15" i="89"/>
  <c r="AD13" i="89"/>
  <c r="AD12" i="89"/>
  <c r="AC11" i="89"/>
  <c r="AD10" i="89"/>
  <c r="AV9" i="89"/>
  <c r="AV10" i="89"/>
  <c r="AV18" i="89"/>
  <c r="AW17" i="89"/>
  <c r="AW25" i="89"/>
  <c r="AW8" i="89"/>
  <c r="AV11" i="89"/>
  <c r="AW12" i="89"/>
  <c r="AW20" i="89"/>
  <c r="AV13" i="89"/>
  <c r="AW21" i="89"/>
  <c r="AW16" i="89"/>
  <c r="AW24" i="89"/>
  <c r="K37" i="89"/>
  <c r="E3" i="66" s="1"/>
  <c r="BA37" i="89"/>
  <c r="AZ37" i="89"/>
  <c r="AK34" i="89"/>
  <c r="AW7" i="89"/>
  <c r="AQ37" i="89"/>
  <c r="AC7" i="89"/>
  <c r="I37" i="89"/>
  <c r="N37" i="89"/>
  <c r="BE26" i="89"/>
  <c r="BE8" i="89"/>
  <c r="AV16" i="89"/>
  <c r="AV24" i="89"/>
  <c r="O11" i="89"/>
  <c r="BD26" i="89"/>
  <c r="BE10" i="89"/>
  <c r="BD22" i="89"/>
  <c r="AV14" i="89"/>
  <c r="BE12" i="89"/>
  <c r="BE23" i="89"/>
  <c r="AW10" i="89"/>
  <c r="AV22" i="89"/>
  <c r="AW18" i="89"/>
  <c r="AW22" i="89"/>
  <c r="O8" i="89"/>
  <c r="O21" i="89"/>
  <c r="O12" i="89"/>
  <c r="AV7" i="89"/>
  <c r="AC16" i="89"/>
  <c r="BE19" i="89"/>
  <c r="AW14" i="89"/>
  <c r="O17" i="89"/>
  <c r="BE14" i="89"/>
  <c r="AV20" i="89"/>
  <c r="BD24" i="89"/>
  <c r="AV8" i="89"/>
  <c r="BE11" i="89"/>
  <c r="AW13" i="89"/>
  <c r="O16" i="89"/>
  <c r="BD10" i="89"/>
  <c r="AV12" i="89"/>
  <c r="AW9" i="89"/>
  <c r="BD15" i="89"/>
  <c r="BD23" i="89"/>
  <c r="BE15" i="89"/>
  <c r="BE18" i="89"/>
  <c r="BD11" i="89"/>
  <c r="BD16" i="89"/>
  <c r="BD12" i="89"/>
  <c r="AD11" i="89"/>
  <c r="AC12" i="89"/>
  <c r="AC20" i="89"/>
  <c r="AC24" i="89"/>
  <c r="BE24" i="89"/>
  <c r="AD17" i="89"/>
  <c r="BD19" i="89"/>
  <c r="O20" i="89"/>
  <c r="O25" i="89"/>
  <c r="O24" i="89"/>
  <c r="BE20" i="89"/>
  <c r="BD7" i="89"/>
  <c r="AW15" i="89"/>
  <c r="O10" i="89"/>
  <c r="AC10" i="89"/>
  <c r="AW11" i="89"/>
  <c r="O13" i="89"/>
  <c r="BE16" i="89"/>
  <c r="BE22" i="89"/>
  <c r="AC9" i="89"/>
  <c r="BE9" i="89"/>
  <c r="BD9" i="89"/>
  <c r="AD7" i="89"/>
  <c r="AC13" i="89"/>
  <c r="O18" i="89"/>
  <c r="AC18" i="89"/>
  <c r="AW19" i="89"/>
  <c r="BD20" i="89"/>
  <c r="BE7" i="89"/>
  <c r="AC8" i="89"/>
  <c r="O9" i="89"/>
  <c r="AD9" i="89"/>
  <c r="AD15" i="89"/>
  <c r="AD19" i="89"/>
  <c r="O22" i="89"/>
  <c r="AC22" i="89"/>
  <c r="AW23" i="89"/>
  <c r="BE25" i="89"/>
  <c r="BD25" i="89"/>
  <c r="O7" i="89"/>
  <c r="AD8" i="89"/>
  <c r="BD8" i="89"/>
  <c r="BE13" i="89"/>
  <c r="BD13" i="89"/>
  <c r="BD14" i="89"/>
  <c r="O15" i="89"/>
  <c r="AV15" i="89"/>
  <c r="AC17" i="89"/>
  <c r="BE17" i="89"/>
  <c r="BD17" i="89"/>
  <c r="BD18" i="89"/>
  <c r="O19" i="89"/>
  <c r="AV19" i="89"/>
  <c r="AD23" i="89"/>
  <c r="O14" i="89"/>
  <c r="AC14" i="89"/>
  <c r="AD14" i="89"/>
  <c r="AD18" i="89"/>
  <c r="AC21" i="89"/>
  <c r="BE21" i="89"/>
  <c r="BD21" i="89"/>
  <c r="O23" i="89"/>
  <c r="AV23" i="89"/>
  <c r="AC26" i="89"/>
  <c r="AD26" i="89"/>
  <c r="AC25" i="89"/>
  <c r="AV26" i="89"/>
  <c r="AW26" i="89"/>
  <c r="AV17" i="89"/>
  <c r="AV21" i="89"/>
  <c r="AV25" i="89"/>
  <c r="O26" i="89"/>
  <c r="E48" i="66"/>
  <c r="Z52" i="97" l="1"/>
  <c r="Z43" i="97"/>
  <c r="Z34" i="97"/>
  <c r="AD35" i="97"/>
  <c r="AD44" i="97"/>
  <c r="AD53" i="97"/>
  <c r="R37" i="89"/>
  <c r="P37" i="89"/>
  <c r="BE37" i="89"/>
  <c r="AD37" i="89"/>
  <c r="O37" i="89"/>
  <c r="BD37" i="89"/>
  <c r="AW37" i="89"/>
  <c r="AR37" i="89"/>
  <c r="AV37" i="89"/>
  <c r="AC37" i="89"/>
  <c r="D59" i="78"/>
  <c r="C8" i="89"/>
  <c r="C9" i="89"/>
  <c r="C10" i="89"/>
  <c r="C11" i="89"/>
  <c r="C12" i="89"/>
  <c r="C13" i="89"/>
  <c r="C14" i="89"/>
  <c r="C15" i="89"/>
  <c r="C16" i="89"/>
  <c r="C17" i="89"/>
  <c r="AA52" i="97" l="1"/>
  <c r="AA43" i="97"/>
  <c r="AA34" i="97"/>
  <c r="AE53" i="97"/>
  <c r="AE44" i="97"/>
  <c r="AE35" i="97"/>
  <c r="J37" i="89"/>
  <c r="C3" i="66" s="1"/>
  <c r="C19" i="89"/>
  <c r="C20" i="89"/>
  <c r="C21" i="89"/>
  <c r="C22" i="89"/>
  <c r="C23" i="89"/>
  <c r="C24" i="89"/>
  <c r="C25" i="89"/>
  <c r="C26" i="89"/>
  <c r="AF44" i="97" l="1"/>
  <c r="AF35" i="97"/>
  <c r="AF53" i="97"/>
  <c r="AB52" i="97"/>
  <c r="AB43" i="97"/>
  <c r="AB34" i="97"/>
  <c r="C76" i="90"/>
  <c r="C79" i="90" s="1"/>
  <c r="C18" i="89"/>
  <c r="C37" i="89" s="1"/>
  <c r="D17" i="80" s="1"/>
  <c r="E19" i="97" s="1"/>
  <c r="O11" i="83"/>
  <c r="P11" i="83"/>
  <c r="Q11" i="83"/>
  <c r="R11" i="83"/>
  <c r="S11" i="83"/>
  <c r="T11" i="83"/>
  <c r="U11" i="83"/>
  <c r="V11" i="83"/>
  <c r="W11" i="83"/>
  <c r="X11" i="83"/>
  <c r="Y11" i="83"/>
  <c r="Z11" i="83"/>
  <c r="AA11" i="83"/>
  <c r="AB11" i="83"/>
  <c r="AC11" i="83"/>
  <c r="AD11" i="83"/>
  <c r="AE11" i="83"/>
  <c r="AF11" i="83"/>
  <c r="AG11" i="83"/>
  <c r="Y12" i="83"/>
  <c r="Z12" i="83"/>
  <c r="AA12" i="83"/>
  <c r="AB12" i="83"/>
  <c r="AC12" i="83"/>
  <c r="AD12" i="83"/>
  <c r="AE12" i="83"/>
  <c r="AF12" i="83"/>
  <c r="AG12" i="83"/>
  <c r="F17" i="83"/>
  <c r="G17" i="83"/>
  <c r="H17" i="83"/>
  <c r="I17" i="83"/>
  <c r="J17" i="83"/>
  <c r="K17" i="83"/>
  <c r="L17" i="83"/>
  <c r="M17" i="83"/>
  <c r="N17" i="83"/>
  <c r="O17" i="83"/>
  <c r="P17" i="83"/>
  <c r="Q17" i="83"/>
  <c r="R17" i="83"/>
  <c r="S17" i="83"/>
  <c r="T17" i="83"/>
  <c r="U17" i="83"/>
  <c r="V17" i="83"/>
  <c r="W17" i="83"/>
  <c r="X17" i="83"/>
  <c r="Y17" i="83"/>
  <c r="Z17" i="83"/>
  <c r="AA17" i="83"/>
  <c r="AB17" i="83"/>
  <c r="AC17" i="83"/>
  <c r="AD17" i="83"/>
  <c r="AE17" i="83"/>
  <c r="AF17" i="83"/>
  <c r="AG17" i="83"/>
  <c r="F18" i="83"/>
  <c r="G18" i="83"/>
  <c r="H18" i="83"/>
  <c r="I18" i="83"/>
  <c r="J18" i="83"/>
  <c r="K18" i="83"/>
  <c r="L18" i="83"/>
  <c r="M18" i="83"/>
  <c r="N18" i="83"/>
  <c r="O18" i="83"/>
  <c r="P18" i="83"/>
  <c r="Q18" i="83"/>
  <c r="R18" i="83"/>
  <c r="S18" i="83"/>
  <c r="T18" i="83"/>
  <c r="U18" i="83"/>
  <c r="V18" i="83"/>
  <c r="W18" i="83"/>
  <c r="X18" i="83"/>
  <c r="Y18" i="83"/>
  <c r="Z18" i="83"/>
  <c r="AA18" i="83"/>
  <c r="AB18" i="83"/>
  <c r="AC18" i="83"/>
  <c r="AD18" i="83"/>
  <c r="AE18" i="83"/>
  <c r="AF18" i="83"/>
  <c r="AG18" i="83"/>
  <c r="F7" i="83"/>
  <c r="G7" i="83"/>
  <c r="H7" i="83"/>
  <c r="I7" i="83"/>
  <c r="J7" i="83"/>
  <c r="K7" i="83"/>
  <c r="L7" i="83"/>
  <c r="M7" i="83"/>
  <c r="N7" i="83"/>
  <c r="O7" i="83"/>
  <c r="P7" i="83"/>
  <c r="Q7" i="83"/>
  <c r="R7" i="83"/>
  <c r="S7" i="83"/>
  <c r="T7" i="83"/>
  <c r="U7" i="83"/>
  <c r="V7" i="83"/>
  <c r="W7" i="83"/>
  <c r="X7" i="83"/>
  <c r="Y7" i="83"/>
  <c r="Z7" i="83"/>
  <c r="AA7" i="83"/>
  <c r="AB7" i="83"/>
  <c r="AC7" i="83"/>
  <c r="AD7" i="83"/>
  <c r="AE7" i="83"/>
  <c r="AF7" i="83"/>
  <c r="AG7" i="83"/>
  <c r="E7" i="83"/>
  <c r="B3" i="80"/>
  <c r="E2" i="66"/>
  <c r="C2" i="66"/>
  <c r="AC34" i="97" l="1"/>
  <c r="AC52" i="97"/>
  <c r="AC43" i="97"/>
  <c r="AG35" i="97"/>
  <c r="AG53" i="97"/>
  <c r="AG44" i="97"/>
  <c r="E17" i="80"/>
  <c r="F19" i="97" s="1"/>
  <c r="C36" i="80"/>
  <c r="AH53" i="97" l="1"/>
  <c r="AH35" i="97"/>
  <c r="AH44" i="97"/>
  <c r="AD52" i="97"/>
  <c r="AD43" i="97"/>
  <c r="AD34" i="97"/>
  <c r="F17" i="80"/>
  <c r="G19" i="97" s="1"/>
  <c r="C55" i="80"/>
  <c r="C64" i="80" s="1"/>
  <c r="D17" i="83"/>
  <c r="E17" i="83"/>
  <c r="E18" i="83"/>
  <c r="D17" i="81"/>
  <c r="AE43" i="97" l="1"/>
  <c r="AE52" i="97"/>
  <c r="AE34" i="97"/>
  <c r="G17" i="80"/>
  <c r="H19" i="97" s="1"/>
  <c r="AH171" i="85" l="1"/>
  <c r="AF34" i="97"/>
  <c r="AF52" i="97"/>
  <c r="AF43" i="97"/>
  <c r="W19" i="38"/>
  <c r="E23" i="89" s="1"/>
  <c r="W11" i="38"/>
  <c r="E15" i="89" s="1"/>
  <c r="W32" i="38"/>
  <c r="E36" i="89" s="1"/>
  <c r="W7" i="38"/>
  <c r="E11" i="89" s="1"/>
  <c r="W13" i="38"/>
  <c r="E17" i="89" s="1"/>
  <c r="W23" i="38"/>
  <c r="E27" i="89" s="1"/>
  <c r="W27" i="38"/>
  <c r="E31" i="89" s="1"/>
  <c r="W12" i="38"/>
  <c r="E16" i="89" s="1"/>
  <c r="W24" i="38"/>
  <c r="E28" i="89" s="1"/>
  <c r="W9" i="38"/>
  <c r="E13" i="89" s="1"/>
  <c r="W16" i="38"/>
  <c r="E20" i="89" s="1"/>
  <c r="W6" i="38"/>
  <c r="E10" i="89" s="1"/>
  <c r="W21" i="38"/>
  <c r="E25" i="89" s="1"/>
  <c r="W3" i="38"/>
  <c r="D7" i="89" s="1"/>
  <c r="W31" i="38"/>
  <c r="E35" i="89" s="1"/>
  <c r="W30" i="38"/>
  <c r="E34" i="89" s="1"/>
  <c r="W28" i="38"/>
  <c r="E32" i="89" s="1"/>
  <c r="W22" i="38"/>
  <c r="E26" i="89" s="1"/>
  <c r="W20" i="38"/>
  <c r="E24" i="89" s="1"/>
  <c r="W14" i="38"/>
  <c r="E18" i="89" s="1"/>
  <c r="W5" i="38"/>
  <c r="E9" i="89" s="1"/>
  <c r="W10" i="38"/>
  <c r="E14" i="89" s="1"/>
  <c r="W25" i="38"/>
  <c r="E29" i="89" s="1"/>
  <c r="W18" i="38"/>
  <c r="E22" i="89" s="1"/>
  <c r="W8" i="38"/>
  <c r="E12" i="89" s="1"/>
  <c r="W15" i="38"/>
  <c r="E19" i="89" s="1"/>
  <c r="W4" i="38"/>
  <c r="E8" i="89" s="1"/>
  <c r="W26" i="38"/>
  <c r="E30" i="89" s="1"/>
  <c r="W29" i="38"/>
  <c r="E33" i="89" s="1"/>
  <c r="W17" i="38"/>
  <c r="E21" i="89" s="1"/>
  <c r="AA4" i="38"/>
  <c r="AT8" i="89" s="1"/>
  <c r="AA12" i="38"/>
  <c r="AT16" i="89" s="1"/>
  <c r="AA5" i="38"/>
  <c r="AT9" i="89" s="1"/>
  <c r="AA13" i="38"/>
  <c r="AT17" i="89" s="1"/>
  <c r="AA21" i="38"/>
  <c r="AT25" i="89" s="1"/>
  <c r="AA29" i="38"/>
  <c r="AA15" i="38"/>
  <c r="AT19" i="89" s="1"/>
  <c r="AA8" i="38"/>
  <c r="AT12" i="89" s="1"/>
  <c r="AA16" i="38"/>
  <c r="AT20" i="89" s="1"/>
  <c r="AA32" i="38"/>
  <c r="AA9" i="38"/>
  <c r="AT13" i="89" s="1"/>
  <c r="AA25" i="38"/>
  <c r="AA3" i="38"/>
  <c r="AA26" i="38"/>
  <c r="AA27" i="38"/>
  <c r="AA6" i="38"/>
  <c r="AT10" i="89" s="1"/>
  <c r="AA14" i="38"/>
  <c r="AT18" i="89" s="1"/>
  <c r="AA22" i="38"/>
  <c r="AT26" i="89" s="1"/>
  <c r="AA30" i="38"/>
  <c r="AA23" i="38"/>
  <c r="AA31" i="38"/>
  <c r="AA24" i="38"/>
  <c r="AA17" i="38"/>
  <c r="AT21" i="89" s="1"/>
  <c r="AA18" i="38"/>
  <c r="AT22" i="89" s="1"/>
  <c r="AA19" i="38"/>
  <c r="AT23" i="89" s="1"/>
  <c r="AA28" i="38"/>
  <c r="AA7" i="38"/>
  <c r="AT11" i="89" s="1"/>
  <c r="AA10" i="38"/>
  <c r="AT14" i="89" s="1"/>
  <c r="AA11" i="38"/>
  <c r="AT15" i="89" s="1"/>
  <c r="AA20" i="38"/>
  <c r="AT24" i="89" s="1"/>
  <c r="H17" i="80"/>
  <c r="I19" i="97" s="1"/>
  <c r="AG43" i="97" l="1"/>
  <c r="AG34" i="97"/>
  <c r="AG52" i="97"/>
  <c r="E7" i="89"/>
  <c r="AA17" i="89"/>
  <c r="I17" i="80"/>
  <c r="J19" i="97" s="1"/>
  <c r="H10" i="89"/>
  <c r="H37" i="89" s="1"/>
  <c r="E96" i="88" s="1"/>
  <c r="G9" i="89"/>
  <c r="F8" i="89"/>
  <c r="F37" i="89" s="1"/>
  <c r="G8" i="89"/>
  <c r="AT7" i="89"/>
  <c r="AO23" i="38"/>
  <c r="D17" i="89"/>
  <c r="AA36" i="89"/>
  <c r="D36" i="89"/>
  <c r="AA34" i="89"/>
  <c r="D34" i="89"/>
  <c r="AA22" i="89"/>
  <c r="D22" i="89"/>
  <c r="AA24" i="89"/>
  <c r="D24" i="89"/>
  <c r="AA18" i="89"/>
  <c r="D18" i="89"/>
  <c r="AA14" i="89"/>
  <c r="D14" i="89"/>
  <c r="AA31" i="89"/>
  <c r="D31" i="89"/>
  <c r="AA25" i="89"/>
  <c r="D25" i="89"/>
  <c r="AA28" i="89"/>
  <c r="D28" i="89"/>
  <c r="AA35" i="89"/>
  <c r="D35" i="89"/>
  <c r="AA8" i="89"/>
  <c r="D8" i="89"/>
  <c r="AO8" i="89" s="1"/>
  <c r="AP8" i="89" s="1"/>
  <c r="AA23" i="89"/>
  <c r="D23" i="89"/>
  <c r="AA26" i="89"/>
  <c r="D26" i="89"/>
  <c r="AA13" i="89"/>
  <c r="D13" i="89"/>
  <c r="AA20" i="89"/>
  <c r="D20" i="89"/>
  <c r="AA15" i="89"/>
  <c r="D15" i="89"/>
  <c r="AA33" i="89"/>
  <c r="D33" i="89"/>
  <c r="AA12" i="89"/>
  <c r="D12" i="89"/>
  <c r="AA10" i="89"/>
  <c r="D10" i="89"/>
  <c r="AO10" i="89" s="1"/>
  <c r="AP10" i="89" s="1"/>
  <c r="AA32" i="89"/>
  <c r="D32" i="89"/>
  <c r="AA29" i="89"/>
  <c r="D29" i="89"/>
  <c r="AA9" i="89"/>
  <c r="D9" i="89"/>
  <c r="AA16" i="89"/>
  <c r="D16" i="89"/>
  <c r="AA19" i="89"/>
  <c r="D19" i="89"/>
  <c r="AA21" i="89"/>
  <c r="D21" i="89"/>
  <c r="AA27" i="89"/>
  <c r="D27" i="89"/>
  <c r="AA30" i="89"/>
  <c r="D30" i="89"/>
  <c r="AA11" i="89"/>
  <c r="D11" i="89"/>
  <c r="AT32" i="89"/>
  <c r="AT27" i="89"/>
  <c r="AT30" i="89"/>
  <c r="AT34" i="89"/>
  <c r="AT36" i="89"/>
  <c r="AT29" i="89"/>
  <c r="AT33" i="89"/>
  <c r="AT28" i="89"/>
  <c r="AT31" i="89"/>
  <c r="AT35" i="89"/>
  <c r="AA33" i="38"/>
  <c r="C22" i="78" s="1"/>
  <c r="C23" i="78" s="1"/>
  <c r="C21" i="78" s="1"/>
  <c r="W33" i="38"/>
  <c r="C19" i="78" s="1"/>
  <c r="C20" i="78" s="1"/>
  <c r="C18" i="78" s="1"/>
  <c r="AH52" i="97" l="1"/>
  <c r="AH43" i="97"/>
  <c r="AH34" i="97"/>
  <c r="E97" i="88"/>
  <c r="C41" i="78"/>
  <c r="E22" i="88"/>
  <c r="AG7" i="78" s="1"/>
  <c r="J17" i="80"/>
  <c r="K19" i="97" s="1"/>
  <c r="G37" i="89"/>
  <c r="E37" i="89"/>
  <c r="AP23" i="38"/>
  <c r="D37" i="89"/>
  <c r="AP37" i="89"/>
  <c r="AO37" i="89"/>
  <c r="D9" i="80" s="1"/>
  <c r="AT37" i="89"/>
  <c r="C38" i="90" l="1"/>
  <c r="AH8" i="83"/>
  <c r="AG40" i="80"/>
  <c r="K17" i="80"/>
  <c r="L19" i="97" s="1"/>
  <c r="D10" i="80"/>
  <c r="E17" i="97" s="1"/>
  <c r="E9" i="80"/>
  <c r="L17" i="80" l="1"/>
  <c r="F9" i="80"/>
  <c r="E10" i="80"/>
  <c r="F17" i="97" s="1"/>
  <c r="D83" i="80"/>
  <c r="E83" i="80" s="1"/>
  <c r="F83" i="80" s="1"/>
  <c r="G83" i="80" s="1"/>
  <c r="H83" i="80" s="1"/>
  <c r="I83" i="80" s="1"/>
  <c r="J83" i="80" s="1"/>
  <c r="K83" i="80" s="1"/>
  <c r="L83" i="80" s="1"/>
  <c r="M83" i="80" s="1"/>
  <c r="N83" i="80" s="1"/>
  <c r="O83" i="80" s="1"/>
  <c r="P83" i="80" s="1"/>
  <c r="Q83" i="80" s="1"/>
  <c r="R83" i="80" s="1"/>
  <c r="S83" i="80" s="1"/>
  <c r="T83" i="80" s="1"/>
  <c r="U83" i="80" s="1"/>
  <c r="V83" i="80" s="1"/>
  <c r="W83" i="80" s="1"/>
  <c r="D84" i="80"/>
  <c r="E84" i="80" s="1"/>
  <c r="F84" i="80" s="1"/>
  <c r="G84" i="80" s="1"/>
  <c r="H84" i="80" s="1"/>
  <c r="I84" i="80" s="1"/>
  <c r="J84" i="80" s="1"/>
  <c r="K84" i="80" s="1"/>
  <c r="L84" i="80" s="1"/>
  <c r="M84" i="80" s="1"/>
  <c r="N84" i="80" s="1"/>
  <c r="O84" i="80" s="1"/>
  <c r="P84" i="80" s="1"/>
  <c r="Q84" i="80" s="1"/>
  <c r="R84" i="80" s="1"/>
  <c r="S84" i="80" s="1"/>
  <c r="T84" i="80" s="1"/>
  <c r="U84" i="80" s="1"/>
  <c r="V84" i="80" s="1"/>
  <c r="W84" i="80" s="1"/>
  <c r="M17" i="80" l="1"/>
  <c r="N19" i="97" s="1"/>
  <c r="M19" i="97"/>
  <c r="G9" i="80"/>
  <c r="G10" i="80" s="1"/>
  <c r="F10" i="80"/>
  <c r="G17" i="97" s="1"/>
  <c r="N42" i="80"/>
  <c r="O42" i="80"/>
  <c r="P42" i="80"/>
  <c r="Q42" i="80"/>
  <c r="R42" i="80"/>
  <c r="S42" i="80"/>
  <c r="T42" i="80"/>
  <c r="U42" i="80"/>
  <c r="V42" i="80"/>
  <c r="W42" i="80"/>
  <c r="X42" i="80"/>
  <c r="Y42" i="80"/>
  <c r="Z42" i="80"/>
  <c r="AA42" i="80"/>
  <c r="AB42" i="80"/>
  <c r="AC42" i="80"/>
  <c r="AD42" i="80"/>
  <c r="AE42" i="80"/>
  <c r="AF42" i="80"/>
  <c r="N17" i="80" l="1"/>
  <c r="O19" i="97" s="1"/>
  <c r="H9" i="80"/>
  <c r="H10" i="80" s="1"/>
  <c r="I17" i="97" s="1"/>
  <c r="H17" i="97"/>
  <c r="N43" i="80"/>
  <c r="O17" i="80"/>
  <c r="P19" i="97" s="1"/>
  <c r="I9" i="80" l="1"/>
  <c r="I10" i="80" s="1"/>
  <c r="J17" i="97" s="1"/>
  <c r="P17" i="80"/>
  <c r="Q19" i="97" s="1"/>
  <c r="D5" i="84"/>
  <c r="C33" i="90"/>
  <c r="J9" i="80" l="1"/>
  <c r="J10" i="80" s="1"/>
  <c r="K17" i="97" s="1"/>
  <c r="Q17" i="80"/>
  <c r="R19" i="97" s="1"/>
  <c r="AU28" i="89"/>
  <c r="AU27" i="89"/>
  <c r="BC27" i="89"/>
  <c r="AU33" i="89"/>
  <c r="AU36" i="89"/>
  <c r="AU34" i="89"/>
  <c r="AU30" i="89"/>
  <c r="AB34" i="89"/>
  <c r="AB33" i="89"/>
  <c r="AB29" i="89"/>
  <c r="AB30" i="89"/>
  <c r="AB28" i="89"/>
  <c r="AB27" i="89"/>
  <c r="AU32" i="89"/>
  <c r="AB31" i="89"/>
  <c r="AB36" i="89"/>
  <c r="AB32" i="89"/>
  <c r="AU35" i="89"/>
  <c r="AB35" i="89"/>
  <c r="AU29" i="89"/>
  <c r="AU31" i="89"/>
  <c r="AQ23" i="38"/>
  <c r="AR23" i="38" s="1"/>
  <c r="AU12" i="89"/>
  <c r="AU9" i="89"/>
  <c r="AU11" i="89"/>
  <c r="AU16" i="89"/>
  <c r="AB16" i="89"/>
  <c r="AU14" i="89"/>
  <c r="AU10" i="89"/>
  <c r="AB10" i="89"/>
  <c r="AB14" i="89"/>
  <c r="AU7" i="89"/>
  <c r="AB9" i="89"/>
  <c r="AU13" i="89"/>
  <c r="AU15" i="89"/>
  <c r="AB11" i="89"/>
  <c r="AB13" i="89"/>
  <c r="AU8" i="89"/>
  <c r="AB15" i="89"/>
  <c r="AB12" i="89"/>
  <c r="AB8" i="89"/>
  <c r="AU24" i="89"/>
  <c r="AB22" i="89"/>
  <c r="AB21" i="89"/>
  <c r="AB26" i="89"/>
  <c r="AU21" i="89"/>
  <c r="AU20" i="89"/>
  <c r="AU23" i="89"/>
  <c r="AU26" i="89"/>
  <c r="AU25" i="89"/>
  <c r="AU18" i="89"/>
  <c r="AB17" i="89"/>
  <c r="AB19" i="89"/>
  <c r="AB20" i="89"/>
  <c r="AU17" i="89"/>
  <c r="AB25" i="89"/>
  <c r="AU22" i="89"/>
  <c r="AB18" i="89"/>
  <c r="AB24" i="89"/>
  <c r="AB23" i="89"/>
  <c r="AU19" i="89"/>
  <c r="D62" i="78"/>
  <c r="D60" i="78"/>
  <c r="D61" i="78"/>
  <c r="Z41" i="84"/>
  <c r="AA41" i="84"/>
  <c r="AB41" i="84"/>
  <c r="AC41" i="84"/>
  <c r="AD41" i="84"/>
  <c r="AE41" i="84"/>
  <c r="AF41" i="84"/>
  <c r="AG41" i="84"/>
  <c r="AH41" i="84"/>
  <c r="K9" i="80" l="1"/>
  <c r="L9" i="80" s="1"/>
  <c r="R17" i="80"/>
  <c r="S19" i="97" s="1"/>
  <c r="AU37" i="89"/>
  <c r="F50" i="84"/>
  <c r="G50" i="84" s="1"/>
  <c r="H50" i="84" s="1"/>
  <c r="I50" i="84" s="1"/>
  <c r="J50" i="84" s="1"/>
  <c r="K50" i="84" s="1"/>
  <c r="L50" i="84" s="1"/>
  <c r="M50" i="84" s="1"/>
  <c r="N50" i="84" s="1"/>
  <c r="O50" i="84" s="1"/>
  <c r="P50" i="84" s="1"/>
  <c r="Q50" i="84" s="1"/>
  <c r="R50" i="84" s="1"/>
  <c r="S50" i="84" s="1"/>
  <c r="T50" i="84" s="1"/>
  <c r="U50" i="84" s="1"/>
  <c r="V50" i="84" s="1"/>
  <c r="W50" i="84" s="1"/>
  <c r="X50" i="84" s="1"/>
  <c r="Y50" i="84" s="1"/>
  <c r="Z50" i="84" s="1"/>
  <c r="AA50" i="84" s="1"/>
  <c r="AB50" i="84" s="1"/>
  <c r="AC50" i="84" s="1"/>
  <c r="AD50" i="84" s="1"/>
  <c r="AE50" i="84" s="1"/>
  <c r="AF50" i="84" s="1"/>
  <c r="AG50" i="84" s="1"/>
  <c r="AH50" i="84" s="1"/>
  <c r="AI50" i="84" s="1"/>
  <c r="F49" i="84"/>
  <c r="G49" i="84" s="1"/>
  <c r="H49" i="84" s="1"/>
  <c r="I49" i="84" s="1"/>
  <c r="J49" i="84" s="1"/>
  <c r="K49" i="84" s="1"/>
  <c r="L49" i="84" s="1"/>
  <c r="M49" i="84" s="1"/>
  <c r="N49" i="84" s="1"/>
  <c r="O49" i="84" s="1"/>
  <c r="P49" i="84" s="1"/>
  <c r="Q49" i="84" s="1"/>
  <c r="R49" i="84" s="1"/>
  <c r="S49" i="84" s="1"/>
  <c r="T49" i="84" s="1"/>
  <c r="U49" i="84" s="1"/>
  <c r="V49" i="84" s="1"/>
  <c r="W49" i="84" s="1"/>
  <c r="X49" i="84" s="1"/>
  <c r="Y49" i="84" s="1"/>
  <c r="Z49" i="84" s="1"/>
  <c r="AA49" i="84" s="1"/>
  <c r="AB49" i="84" s="1"/>
  <c r="AC49" i="84" s="1"/>
  <c r="AD49" i="84" s="1"/>
  <c r="AE49" i="84" s="1"/>
  <c r="AF49" i="84" s="1"/>
  <c r="AG49" i="84" s="1"/>
  <c r="AH49" i="84" s="1"/>
  <c r="AI49" i="84" s="1"/>
  <c r="F37" i="84"/>
  <c r="G37" i="84" s="1"/>
  <c r="H37" i="84" s="1"/>
  <c r="I37" i="84" s="1"/>
  <c r="J37" i="84" s="1"/>
  <c r="K37" i="84" s="1"/>
  <c r="L37" i="84" s="1"/>
  <c r="M37" i="84" s="1"/>
  <c r="N37" i="84" s="1"/>
  <c r="O37" i="84" s="1"/>
  <c r="P37" i="84" s="1"/>
  <c r="Q37" i="84" s="1"/>
  <c r="R37" i="84" s="1"/>
  <c r="S37" i="84" s="1"/>
  <c r="T37" i="84" s="1"/>
  <c r="U37" i="84" s="1"/>
  <c r="V37" i="84" s="1"/>
  <c r="W37" i="84" s="1"/>
  <c r="X37" i="84" s="1"/>
  <c r="Y37" i="84" s="1"/>
  <c r="Z37" i="84" s="1"/>
  <c r="AA37" i="84" s="1"/>
  <c r="AB37" i="84" s="1"/>
  <c r="AC37" i="84" s="1"/>
  <c r="AD37" i="84" s="1"/>
  <c r="AE37" i="84" s="1"/>
  <c r="AF37" i="84" s="1"/>
  <c r="AG37" i="84" s="1"/>
  <c r="AH37" i="84" s="1"/>
  <c r="AI37" i="84" s="1"/>
  <c r="F36" i="84"/>
  <c r="G36" i="84" s="1"/>
  <c r="H36" i="84" s="1"/>
  <c r="I36" i="84" s="1"/>
  <c r="J36" i="84" s="1"/>
  <c r="K36" i="84" s="1"/>
  <c r="L36" i="84" s="1"/>
  <c r="M36" i="84" s="1"/>
  <c r="N36" i="84" s="1"/>
  <c r="O36" i="84" s="1"/>
  <c r="P36" i="84" s="1"/>
  <c r="Q36" i="84" s="1"/>
  <c r="R36" i="84" s="1"/>
  <c r="S36" i="84" s="1"/>
  <c r="T36" i="84" s="1"/>
  <c r="U36" i="84" s="1"/>
  <c r="V36" i="84" s="1"/>
  <c r="W36" i="84" s="1"/>
  <c r="X36" i="84" s="1"/>
  <c r="Y36" i="84" s="1"/>
  <c r="Z36" i="84" s="1"/>
  <c r="AA36" i="84" s="1"/>
  <c r="AB36" i="84" s="1"/>
  <c r="AC36" i="84" s="1"/>
  <c r="AD36" i="84" s="1"/>
  <c r="AE36" i="84" s="1"/>
  <c r="AF36" i="84" s="1"/>
  <c r="AG36" i="84" s="1"/>
  <c r="AH36" i="84" s="1"/>
  <c r="AI36" i="84" s="1"/>
  <c r="E17" i="81"/>
  <c r="K10" i="80" l="1"/>
  <c r="L17" i="97" s="1"/>
  <c r="M9" i="80"/>
  <c r="N9" i="80" s="1"/>
  <c r="S17" i="80"/>
  <c r="T19" i="97" s="1"/>
  <c r="L10" i="80"/>
  <c r="M17" i="97" s="1"/>
  <c r="D52" i="84"/>
  <c r="M10" i="80" l="1"/>
  <c r="N17" i="97" s="1"/>
  <c r="T17" i="80"/>
  <c r="U19" i="97" s="1"/>
  <c r="N10" i="80"/>
  <c r="O17" i="97" s="1"/>
  <c r="O9" i="80"/>
  <c r="E41" i="88"/>
  <c r="AG5" i="38"/>
  <c r="AG6" i="38"/>
  <c r="AG7" i="38"/>
  <c r="AG8" i="38"/>
  <c r="AG9" i="38"/>
  <c r="AG10" i="38"/>
  <c r="AG11" i="38"/>
  <c r="AG12" i="38"/>
  <c r="AG13" i="38"/>
  <c r="AG14" i="38"/>
  <c r="AG15" i="38"/>
  <c r="AG17" i="38"/>
  <c r="AG18" i="38"/>
  <c r="AG19" i="38"/>
  <c r="AG20" i="38"/>
  <c r="AG21" i="38"/>
  <c r="AG22" i="38"/>
  <c r="AM4" i="38" l="1"/>
  <c r="U17" i="80"/>
  <c r="V19" i="97" s="1"/>
  <c r="O10" i="80"/>
  <c r="P17" i="97" s="1"/>
  <c r="P9" i="80"/>
  <c r="AL33" i="38" l="1"/>
  <c r="D81" i="90" s="1"/>
  <c r="AJ33" i="38"/>
  <c r="D80" i="90" s="1"/>
  <c r="V17" i="80"/>
  <c r="W19" i="97" s="1"/>
  <c r="P10" i="80"/>
  <c r="Q17" i="97" s="1"/>
  <c r="Q9" i="80"/>
  <c r="D36" i="85"/>
  <c r="D37" i="85"/>
  <c r="D38" i="85"/>
  <c r="D39" i="85"/>
  <c r="D40" i="85"/>
  <c r="D108" i="85" s="1"/>
  <c r="D41" i="85"/>
  <c r="D109" i="85" s="1"/>
  <c r="D42" i="85"/>
  <c r="D110" i="85" s="1"/>
  <c r="D43" i="85"/>
  <c r="D111" i="85" s="1"/>
  <c r="D44" i="85"/>
  <c r="D112" i="85" s="1"/>
  <c r="D45" i="85"/>
  <c r="D113" i="85" s="1"/>
  <c r="D46" i="85"/>
  <c r="D114" i="85" s="1"/>
  <c r="D47" i="85"/>
  <c r="D115" i="85" s="1"/>
  <c r="D48" i="85"/>
  <c r="D116" i="85" s="1"/>
  <c r="D49" i="85"/>
  <c r="D50" i="85"/>
  <c r="D118" i="85" s="1"/>
  <c r="D51" i="85"/>
  <c r="D119" i="85" s="1"/>
  <c r="D52" i="85"/>
  <c r="D120" i="85" s="1"/>
  <c r="D53" i="85"/>
  <c r="D121" i="85" s="1"/>
  <c r="D54" i="85"/>
  <c r="D122" i="85" s="1"/>
  <c r="D35" i="85"/>
  <c r="B54" i="85"/>
  <c r="B53" i="85"/>
  <c r="B52" i="85"/>
  <c r="B51" i="85"/>
  <c r="B50" i="85"/>
  <c r="B49" i="85"/>
  <c r="B48" i="85"/>
  <c r="B47" i="85"/>
  <c r="B46" i="85"/>
  <c r="B45" i="85"/>
  <c r="B44" i="85"/>
  <c r="B43" i="85"/>
  <c r="B42" i="85"/>
  <c r="B41" i="85"/>
  <c r="B40" i="85"/>
  <c r="B39" i="85"/>
  <c r="B38" i="85"/>
  <c r="B37" i="85"/>
  <c r="B36" i="85"/>
  <c r="B35" i="85"/>
  <c r="E115" i="85" l="1"/>
  <c r="F115" i="85" s="1"/>
  <c r="G115" i="85" s="1"/>
  <c r="H115" i="85" s="1"/>
  <c r="I115" i="85" s="1"/>
  <c r="J115" i="85" s="1"/>
  <c r="K115" i="85" s="1"/>
  <c r="L115" i="85" s="1"/>
  <c r="M115" i="85" s="1"/>
  <c r="N115" i="85" s="1"/>
  <c r="O115" i="85" s="1"/>
  <c r="P115" i="85" s="1"/>
  <c r="Q115" i="85" s="1"/>
  <c r="R115" i="85" s="1"/>
  <c r="S115" i="85" s="1"/>
  <c r="T115" i="85" s="1"/>
  <c r="U115" i="85" s="1"/>
  <c r="V115" i="85" s="1"/>
  <c r="W115" i="85" s="1"/>
  <c r="X115" i="85" s="1"/>
  <c r="Y115" i="85" s="1"/>
  <c r="Z115" i="85" s="1"/>
  <c r="AA115" i="85" s="1"/>
  <c r="AB115" i="85" s="1"/>
  <c r="AC115" i="85" s="1"/>
  <c r="AD115" i="85" s="1"/>
  <c r="AE115" i="85" s="1"/>
  <c r="AF115" i="85" s="1"/>
  <c r="AG115" i="85" s="1"/>
  <c r="E111" i="85"/>
  <c r="F111" i="85" s="1"/>
  <c r="G111" i="85" s="1"/>
  <c r="H111" i="85" s="1"/>
  <c r="I111" i="85" s="1"/>
  <c r="J111" i="85" s="1"/>
  <c r="K111" i="85" s="1"/>
  <c r="L111" i="85" s="1"/>
  <c r="M111" i="85" s="1"/>
  <c r="N111" i="85" s="1"/>
  <c r="O111" i="85" s="1"/>
  <c r="P111" i="85" s="1"/>
  <c r="Q111" i="85" s="1"/>
  <c r="R111" i="85" s="1"/>
  <c r="S111" i="85" s="1"/>
  <c r="T111" i="85" s="1"/>
  <c r="U111" i="85" s="1"/>
  <c r="V111" i="85" s="1"/>
  <c r="W111" i="85" s="1"/>
  <c r="X111" i="85" s="1"/>
  <c r="Y111" i="85" s="1"/>
  <c r="Z111" i="85" s="1"/>
  <c r="AA111" i="85" s="1"/>
  <c r="AB111" i="85" s="1"/>
  <c r="AC111" i="85" s="1"/>
  <c r="AD111" i="85" s="1"/>
  <c r="AE111" i="85" s="1"/>
  <c r="AF111" i="85" s="1"/>
  <c r="AG111" i="85" s="1"/>
  <c r="E122" i="85"/>
  <c r="F122" i="85" s="1"/>
  <c r="G122" i="85" s="1"/>
  <c r="H122" i="85" s="1"/>
  <c r="I122" i="85" s="1"/>
  <c r="J122" i="85" s="1"/>
  <c r="K122" i="85" s="1"/>
  <c r="L122" i="85" s="1"/>
  <c r="M122" i="85" s="1"/>
  <c r="N122" i="85" s="1"/>
  <c r="O122" i="85" s="1"/>
  <c r="P122" i="85" s="1"/>
  <c r="Q122" i="85" s="1"/>
  <c r="R122" i="85" s="1"/>
  <c r="S122" i="85" s="1"/>
  <c r="T122" i="85" s="1"/>
  <c r="U122" i="85" s="1"/>
  <c r="V122" i="85" s="1"/>
  <c r="W122" i="85" s="1"/>
  <c r="X122" i="85" s="1"/>
  <c r="Y122" i="85" s="1"/>
  <c r="Z122" i="85" s="1"/>
  <c r="AA122" i="85" s="1"/>
  <c r="AB122" i="85" s="1"/>
  <c r="AC122" i="85" s="1"/>
  <c r="AD122" i="85" s="1"/>
  <c r="AE122" i="85" s="1"/>
  <c r="AF122" i="85" s="1"/>
  <c r="AG122" i="85" s="1"/>
  <c r="E114" i="85"/>
  <c r="F114" i="85" s="1"/>
  <c r="G114" i="85" s="1"/>
  <c r="H114" i="85" s="1"/>
  <c r="I114" i="85" s="1"/>
  <c r="J114" i="85" s="1"/>
  <c r="K114" i="85" s="1"/>
  <c r="L114" i="85" s="1"/>
  <c r="M114" i="85" s="1"/>
  <c r="N114" i="85" s="1"/>
  <c r="O114" i="85" s="1"/>
  <c r="P114" i="85" s="1"/>
  <c r="Q114" i="85" s="1"/>
  <c r="R114" i="85" s="1"/>
  <c r="S114" i="85" s="1"/>
  <c r="T114" i="85" s="1"/>
  <c r="U114" i="85" s="1"/>
  <c r="V114" i="85" s="1"/>
  <c r="W114" i="85" s="1"/>
  <c r="X114" i="85" s="1"/>
  <c r="Y114" i="85" s="1"/>
  <c r="Z114" i="85" s="1"/>
  <c r="AA114" i="85" s="1"/>
  <c r="AB114" i="85" s="1"/>
  <c r="AC114" i="85" s="1"/>
  <c r="AD114" i="85" s="1"/>
  <c r="AE114" i="85" s="1"/>
  <c r="AF114" i="85" s="1"/>
  <c r="AG114" i="85" s="1"/>
  <c r="E113" i="85"/>
  <c r="F113" i="85" s="1"/>
  <c r="G113" i="85" s="1"/>
  <c r="H113" i="85" s="1"/>
  <c r="I113" i="85" s="1"/>
  <c r="J113" i="85" s="1"/>
  <c r="K113" i="85" s="1"/>
  <c r="L113" i="85" s="1"/>
  <c r="M113" i="85" s="1"/>
  <c r="N113" i="85" s="1"/>
  <c r="O113" i="85" s="1"/>
  <c r="P113" i="85" s="1"/>
  <c r="Q113" i="85" s="1"/>
  <c r="R113" i="85" s="1"/>
  <c r="S113" i="85" s="1"/>
  <c r="T113" i="85" s="1"/>
  <c r="U113" i="85" s="1"/>
  <c r="V113" i="85" s="1"/>
  <c r="W113" i="85" s="1"/>
  <c r="X113" i="85" s="1"/>
  <c r="Y113" i="85" s="1"/>
  <c r="Z113" i="85" s="1"/>
  <c r="AA113" i="85" s="1"/>
  <c r="AB113" i="85" s="1"/>
  <c r="AC113" i="85" s="1"/>
  <c r="AD113" i="85" s="1"/>
  <c r="AE113" i="85" s="1"/>
  <c r="AF113" i="85" s="1"/>
  <c r="AG113" i="85" s="1"/>
  <c r="E112" i="85"/>
  <c r="F112" i="85" s="1"/>
  <c r="G112" i="85" s="1"/>
  <c r="H112" i="85" s="1"/>
  <c r="I112" i="85" s="1"/>
  <c r="J112" i="85" s="1"/>
  <c r="K112" i="85" s="1"/>
  <c r="L112" i="85" s="1"/>
  <c r="M112" i="85" s="1"/>
  <c r="N112" i="85" s="1"/>
  <c r="O112" i="85" s="1"/>
  <c r="P112" i="85" s="1"/>
  <c r="Q112" i="85" s="1"/>
  <c r="R112" i="85" s="1"/>
  <c r="S112" i="85" s="1"/>
  <c r="T112" i="85" s="1"/>
  <c r="U112" i="85" s="1"/>
  <c r="V112" i="85" s="1"/>
  <c r="W112" i="85" s="1"/>
  <c r="X112" i="85" s="1"/>
  <c r="Y112" i="85" s="1"/>
  <c r="Z112" i="85" s="1"/>
  <c r="AA112" i="85" s="1"/>
  <c r="AB112" i="85" s="1"/>
  <c r="AC112" i="85" s="1"/>
  <c r="AD112" i="85" s="1"/>
  <c r="AE112" i="85" s="1"/>
  <c r="AF112" i="85" s="1"/>
  <c r="AG112" i="85" s="1"/>
  <c r="E110" i="85"/>
  <c r="F110" i="85" s="1"/>
  <c r="G110" i="85" s="1"/>
  <c r="H110" i="85" s="1"/>
  <c r="I110" i="85" s="1"/>
  <c r="J110" i="85" s="1"/>
  <c r="K110" i="85" s="1"/>
  <c r="L110" i="85" s="1"/>
  <c r="M110" i="85" s="1"/>
  <c r="N110" i="85" s="1"/>
  <c r="O110" i="85" s="1"/>
  <c r="P110" i="85" s="1"/>
  <c r="Q110" i="85" s="1"/>
  <c r="R110" i="85" s="1"/>
  <c r="S110" i="85" s="1"/>
  <c r="T110" i="85" s="1"/>
  <c r="U110" i="85" s="1"/>
  <c r="V110" i="85" s="1"/>
  <c r="W110" i="85" s="1"/>
  <c r="X110" i="85" s="1"/>
  <c r="Y110" i="85" s="1"/>
  <c r="Z110" i="85" s="1"/>
  <c r="AA110" i="85" s="1"/>
  <c r="AB110" i="85" s="1"/>
  <c r="AC110" i="85" s="1"/>
  <c r="AD110" i="85" s="1"/>
  <c r="AE110" i="85" s="1"/>
  <c r="AF110" i="85" s="1"/>
  <c r="AG110" i="85" s="1"/>
  <c r="E116" i="85"/>
  <c r="F116" i="85" s="1"/>
  <c r="G116" i="85" s="1"/>
  <c r="H116" i="85" s="1"/>
  <c r="I116" i="85" s="1"/>
  <c r="J116" i="85" s="1"/>
  <c r="K116" i="85" s="1"/>
  <c r="L116" i="85" s="1"/>
  <c r="M116" i="85" s="1"/>
  <c r="N116" i="85" s="1"/>
  <c r="O116" i="85" s="1"/>
  <c r="P116" i="85" s="1"/>
  <c r="Q116" i="85" s="1"/>
  <c r="R116" i="85" s="1"/>
  <c r="S116" i="85" s="1"/>
  <c r="T116" i="85" s="1"/>
  <c r="U116" i="85" s="1"/>
  <c r="V116" i="85" s="1"/>
  <c r="W116" i="85" s="1"/>
  <c r="X116" i="85" s="1"/>
  <c r="Y116" i="85" s="1"/>
  <c r="Z116" i="85" s="1"/>
  <c r="AA116" i="85" s="1"/>
  <c r="AB116" i="85" s="1"/>
  <c r="AC116" i="85" s="1"/>
  <c r="AD116" i="85" s="1"/>
  <c r="AE116" i="85" s="1"/>
  <c r="AF116" i="85" s="1"/>
  <c r="AG116" i="85" s="1"/>
  <c r="E108" i="85"/>
  <c r="F108" i="85" s="1"/>
  <c r="G108" i="85" s="1"/>
  <c r="H108" i="85" s="1"/>
  <c r="I108" i="85" s="1"/>
  <c r="J108" i="85" s="1"/>
  <c r="K108" i="85" s="1"/>
  <c r="L108" i="85" s="1"/>
  <c r="M108" i="85" s="1"/>
  <c r="N108" i="85" s="1"/>
  <c r="O108" i="85" s="1"/>
  <c r="P108" i="85" s="1"/>
  <c r="Q108" i="85" s="1"/>
  <c r="R108" i="85" s="1"/>
  <c r="S108" i="85" s="1"/>
  <c r="T108" i="85" s="1"/>
  <c r="U108" i="85" s="1"/>
  <c r="V108" i="85" s="1"/>
  <c r="W108" i="85" s="1"/>
  <c r="X108" i="85" s="1"/>
  <c r="Y108" i="85" s="1"/>
  <c r="Z108" i="85" s="1"/>
  <c r="AA108" i="85" s="1"/>
  <c r="AB108" i="85" s="1"/>
  <c r="AC108" i="85" s="1"/>
  <c r="AD108" i="85" s="1"/>
  <c r="AE108" i="85" s="1"/>
  <c r="AF108" i="85" s="1"/>
  <c r="AG108" i="85" s="1"/>
  <c r="E121" i="85"/>
  <c r="F121" i="85" s="1"/>
  <c r="G121" i="85" s="1"/>
  <c r="H121" i="85" s="1"/>
  <c r="I121" i="85" s="1"/>
  <c r="J121" i="85" s="1"/>
  <c r="K121" i="85" s="1"/>
  <c r="L121" i="85" s="1"/>
  <c r="M121" i="85" s="1"/>
  <c r="N121" i="85" s="1"/>
  <c r="O121" i="85" s="1"/>
  <c r="P121" i="85" s="1"/>
  <c r="Q121" i="85" s="1"/>
  <c r="R121" i="85" s="1"/>
  <c r="S121" i="85" s="1"/>
  <c r="T121" i="85" s="1"/>
  <c r="U121" i="85" s="1"/>
  <c r="V121" i="85" s="1"/>
  <c r="W121" i="85" s="1"/>
  <c r="X121" i="85" s="1"/>
  <c r="Y121" i="85" s="1"/>
  <c r="Z121" i="85" s="1"/>
  <c r="AA121" i="85" s="1"/>
  <c r="AB121" i="85" s="1"/>
  <c r="AC121" i="85" s="1"/>
  <c r="AD121" i="85" s="1"/>
  <c r="AE121" i="85" s="1"/>
  <c r="AF121" i="85" s="1"/>
  <c r="AG121" i="85" s="1"/>
  <c r="E120" i="85"/>
  <c r="F120" i="85" s="1"/>
  <c r="G120" i="85" s="1"/>
  <c r="H120" i="85" s="1"/>
  <c r="I120" i="85" s="1"/>
  <c r="J120" i="85" s="1"/>
  <c r="K120" i="85" s="1"/>
  <c r="L120" i="85" s="1"/>
  <c r="M120" i="85" s="1"/>
  <c r="N120" i="85" s="1"/>
  <c r="O120" i="85" s="1"/>
  <c r="P120" i="85" s="1"/>
  <c r="Q120" i="85" s="1"/>
  <c r="R120" i="85" s="1"/>
  <c r="S120" i="85" s="1"/>
  <c r="T120" i="85" s="1"/>
  <c r="U120" i="85" s="1"/>
  <c r="V120" i="85" s="1"/>
  <c r="W120" i="85" s="1"/>
  <c r="X120" i="85" s="1"/>
  <c r="Y120" i="85" s="1"/>
  <c r="Z120" i="85" s="1"/>
  <c r="AA120" i="85" s="1"/>
  <c r="AB120" i="85" s="1"/>
  <c r="AC120" i="85" s="1"/>
  <c r="AD120" i="85" s="1"/>
  <c r="AE120" i="85" s="1"/>
  <c r="AF120" i="85" s="1"/>
  <c r="AG120" i="85" s="1"/>
  <c r="E119" i="85"/>
  <c r="F119" i="85" s="1"/>
  <c r="G119" i="85" s="1"/>
  <c r="H119" i="85" s="1"/>
  <c r="I119" i="85" s="1"/>
  <c r="J119" i="85" s="1"/>
  <c r="K119" i="85" s="1"/>
  <c r="L119" i="85" s="1"/>
  <c r="M119" i="85" s="1"/>
  <c r="N119" i="85" s="1"/>
  <c r="O119" i="85" s="1"/>
  <c r="P119" i="85" s="1"/>
  <c r="Q119" i="85" s="1"/>
  <c r="R119" i="85" s="1"/>
  <c r="S119" i="85" s="1"/>
  <c r="T119" i="85" s="1"/>
  <c r="U119" i="85" s="1"/>
  <c r="V119" i="85" s="1"/>
  <c r="W119" i="85" s="1"/>
  <c r="X119" i="85" s="1"/>
  <c r="Y119" i="85" s="1"/>
  <c r="Z119" i="85" s="1"/>
  <c r="AA119" i="85" s="1"/>
  <c r="AB119" i="85" s="1"/>
  <c r="AC119" i="85" s="1"/>
  <c r="AD119" i="85" s="1"/>
  <c r="AE119" i="85" s="1"/>
  <c r="AF119" i="85" s="1"/>
  <c r="AG119" i="85" s="1"/>
  <c r="E118" i="85"/>
  <c r="F118" i="85" s="1"/>
  <c r="G118" i="85" s="1"/>
  <c r="H118" i="85" s="1"/>
  <c r="I118" i="85" s="1"/>
  <c r="J118" i="85" s="1"/>
  <c r="K118" i="85" s="1"/>
  <c r="L118" i="85" s="1"/>
  <c r="M118" i="85" s="1"/>
  <c r="N118" i="85" s="1"/>
  <c r="O118" i="85" s="1"/>
  <c r="P118" i="85" s="1"/>
  <c r="Q118" i="85" s="1"/>
  <c r="R118" i="85" s="1"/>
  <c r="S118" i="85" s="1"/>
  <c r="T118" i="85" s="1"/>
  <c r="U118" i="85" s="1"/>
  <c r="V118" i="85" s="1"/>
  <c r="W118" i="85" s="1"/>
  <c r="X118" i="85" s="1"/>
  <c r="Y118" i="85" s="1"/>
  <c r="Z118" i="85" s="1"/>
  <c r="AA118" i="85" s="1"/>
  <c r="AB118" i="85" s="1"/>
  <c r="AC118" i="85" s="1"/>
  <c r="AD118" i="85" s="1"/>
  <c r="AE118" i="85" s="1"/>
  <c r="AF118" i="85" s="1"/>
  <c r="AG118" i="85" s="1"/>
  <c r="E109" i="85"/>
  <c r="F109" i="85" s="1"/>
  <c r="G109" i="85" s="1"/>
  <c r="H109" i="85" s="1"/>
  <c r="I109" i="85" s="1"/>
  <c r="J109" i="85" s="1"/>
  <c r="K109" i="85" s="1"/>
  <c r="L109" i="85" s="1"/>
  <c r="M109" i="85" s="1"/>
  <c r="N109" i="85" s="1"/>
  <c r="O109" i="85" s="1"/>
  <c r="P109" i="85" s="1"/>
  <c r="Q109" i="85" s="1"/>
  <c r="R109" i="85" s="1"/>
  <c r="S109" i="85" s="1"/>
  <c r="T109" i="85" s="1"/>
  <c r="U109" i="85" s="1"/>
  <c r="V109" i="85" s="1"/>
  <c r="W109" i="85" s="1"/>
  <c r="X109" i="85" s="1"/>
  <c r="Y109" i="85" s="1"/>
  <c r="Z109" i="85" s="1"/>
  <c r="AA109" i="85" s="1"/>
  <c r="AB109" i="85" s="1"/>
  <c r="AC109" i="85" s="1"/>
  <c r="AD109" i="85" s="1"/>
  <c r="AE109" i="85" s="1"/>
  <c r="AF109" i="85" s="1"/>
  <c r="AG109" i="85" s="1"/>
  <c r="W17" i="80"/>
  <c r="X19" i="97" s="1"/>
  <c r="R9" i="80"/>
  <c r="Q10" i="80"/>
  <c r="R17" i="97" s="1"/>
  <c r="D65" i="85"/>
  <c r="D55" i="80"/>
  <c r="L55" i="80"/>
  <c r="T55" i="80"/>
  <c r="M55" i="80"/>
  <c r="H55" i="80"/>
  <c r="J55" i="80"/>
  <c r="E55" i="80"/>
  <c r="U55" i="80"/>
  <c r="O55" i="80"/>
  <c r="Q55" i="80"/>
  <c r="R55" i="80"/>
  <c r="K55" i="80"/>
  <c r="F55" i="80"/>
  <c r="N55" i="80"/>
  <c r="V55" i="80"/>
  <c r="G55" i="80"/>
  <c r="P55" i="80"/>
  <c r="I55" i="80"/>
  <c r="S55" i="80"/>
  <c r="D22" i="80"/>
  <c r="D27" i="80"/>
  <c r="E27" i="80" s="1"/>
  <c r="F27" i="80" s="1"/>
  <c r="G27" i="80" s="1"/>
  <c r="H27" i="80" s="1"/>
  <c r="I27" i="80" s="1"/>
  <c r="J27" i="80" s="1"/>
  <c r="K27" i="80" s="1"/>
  <c r="L27" i="80" s="1"/>
  <c r="M27" i="80" s="1"/>
  <c r="N27" i="80" s="1"/>
  <c r="O27" i="80" s="1"/>
  <c r="P27" i="80" s="1"/>
  <c r="Q27" i="80" s="1"/>
  <c r="R27" i="80" s="1"/>
  <c r="S27" i="80" s="1"/>
  <c r="T27" i="80" s="1"/>
  <c r="U27" i="80" s="1"/>
  <c r="V27" i="80" s="1"/>
  <c r="W27" i="80" s="1"/>
  <c r="X27" i="80" s="1"/>
  <c r="Y27" i="80" s="1"/>
  <c r="Z27" i="80" s="1"/>
  <c r="AA27" i="80" s="1"/>
  <c r="AB27" i="80" s="1"/>
  <c r="AC27" i="80" s="1"/>
  <c r="AD27" i="80" s="1"/>
  <c r="AE27" i="80" s="1"/>
  <c r="AF27" i="80" s="1"/>
  <c r="AG27" i="80" s="1"/>
  <c r="D26" i="80"/>
  <c r="E26" i="80" s="1"/>
  <c r="F26" i="80" s="1"/>
  <c r="G26" i="80" s="1"/>
  <c r="H26" i="80" s="1"/>
  <c r="I26" i="80" s="1"/>
  <c r="J26" i="80" s="1"/>
  <c r="K26" i="80" s="1"/>
  <c r="L26" i="80" s="1"/>
  <c r="M26" i="80" s="1"/>
  <c r="N26" i="80" s="1"/>
  <c r="O26" i="80" s="1"/>
  <c r="P26" i="80" s="1"/>
  <c r="Q26" i="80" s="1"/>
  <c r="R26" i="80" s="1"/>
  <c r="S26" i="80" s="1"/>
  <c r="T26" i="80" s="1"/>
  <c r="U26" i="80" s="1"/>
  <c r="V26" i="80" s="1"/>
  <c r="W26" i="80" s="1"/>
  <c r="X26" i="80" s="1"/>
  <c r="Y26" i="80" s="1"/>
  <c r="Z26" i="80" s="1"/>
  <c r="AA26" i="80" s="1"/>
  <c r="AB26" i="80" s="1"/>
  <c r="AC26" i="80" s="1"/>
  <c r="AD26" i="80" s="1"/>
  <c r="AE26" i="80" s="1"/>
  <c r="AF26" i="80" s="1"/>
  <c r="AG26" i="80" s="1"/>
  <c r="D23" i="80"/>
  <c r="E23" i="80" s="1"/>
  <c r="F23" i="80" s="1"/>
  <c r="G23" i="80" s="1"/>
  <c r="H23" i="80" s="1"/>
  <c r="I23" i="80" s="1"/>
  <c r="J23" i="80" s="1"/>
  <c r="K23" i="80" s="1"/>
  <c r="L23" i="80" s="1"/>
  <c r="M23" i="80" s="1"/>
  <c r="N23" i="80" s="1"/>
  <c r="O23" i="80" s="1"/>
  <c r="P23" i="80" s="1"/>
  <c r="Q23" i="80" s="1"/>
  <c r="R23" i="80" s="1"/>
  <c r="S23" i="80" s="1"/>
  <c r="T23" i="80" s="1"/>
  <c r="U23" i="80" s="1"/>
  <c r="V23" i="80" s="1"/>
  <c r="W23" i="80" s="1"/>
  <c r="X23" i="80" s="1"/>
  <c r="Y23" i="80" s="1"/>
  <c r="Z23" i="80" s="1"/>
  <c r="AA23" i="80" s="1"/>
  <c r="AB23" i="80" s="1"/>
  <c r="AC23" i="80" s="1"/>
  <c r="AD23" i="80" s="1"/>
  <c r="AE23" i="80" s="1"/>
  <c r="AF23" i="80" s="1"/>
  <c r="AG23" i="80" s="1"/>
  <c r="E29" i="100" l="1"/>
  <c r="E32" i="100" s="1"/>
  <c r="E47" i="100" s="1"/>
  <c r="F29" i="100"/>
  <c r="F31" i="100" s="1"/>
  <c r="P29" i="100"/>
  <c r="E9" i="97"/>
  <c r="E22" i="80"/>
  <c r="I29" i="100"/>
  <c r="H29" i="100"/>
  <c r="M29" i="100"/>
  <c r="O29" i="100"/>
  <c r="G29" i="100"/>
  <c r="N29" i="100"/>
  <c r="L29" i="100"/>
  <c r="K29" i="100"/>
  <c r="J29" i="100"/>
  <c r="C109" i="85"/>
  <c r="C119" i="85"/>
  <c r="AH122" i="85"/>
  <c r="AH121" i="85"/>
  <c r="C113" i="85"/>
  <c r="AH113" i="85"/>
  <c r="C120" i="85"/>
  <c r="C116" i="85"/>
  <c r="AH112" i="85"/>
  <c r="AH115" i="85"/>
  <c r="AH116" i="85"/>
  <c r="AH118" i="85"/>
  <c r="AH119" i="85"/>
  <c r="C121" i="85"/>
  <c r="AH110" i="85"/>
  <c r="AH109" i="85"/>
  <c r="C118" i="85"/>
  <c r="AH120" i="85"/>
  <c r="C112" i="85"/>
  <c r="C115" i="85"/>
  <c r="C110" i="85"/>
  <c r="C122" i="85"/>
  <c r="AH108" i="85"/>
  <c r="AH114" i="85"/>
  <c r="AH111" i="85"/>
  <c r="C108" i="85"/>
  <c r="C114" i="85"/>
  <c r="C111" i="85"/>
  <c r="W55" i="80"/>
  <c r="AH55" i="80" s="1"/>
  <c r="AI17" i="80"/>
  <c r="D15" i="66" s="1"/>
  <c r="AH17" i="80"/>
  <c r="C15" i="66" s="1"/>
  <c r="X17" i="80"/>
  <c r="Y19" i="97" s="1"/>
  <c r="R10" i="80"/>
  <c r="R67" i="80" s="1"/>
  <c r="S9" i="80"/>
  <c r="C69" i="80"/>
  <c r="C37" i="80"/>
  <c r="Q66" i="80"/>
  <c r="I66" i="80"/>
  <c r="P66" i="80"/>
  <c r="H66" i="80"/>
  <c r="O66" i="80"/>
  <c r="G66" i="80"/>
  <c r="N66" i="80"/>
  <c r="F66" i="80"/>
  <c r="M66" i="80"/>
  <c r="E66" i="80"/>
  <c r="L66" i="80"/>
  <c r="J66" i="80"/>
  <c r="D66" i="80"/>
  <c r="R66" i="80"/>
  <c r="K66" i="80"/>
  <c r="N67" i="80"/>
  <c r="F67" i="80"/>
  <c r="M67" i="80"/>
  <c r="E67" i="80"/>
  <c r="L67" i="80"/>
  <c r="K67" i="80"/>
  <c r="J67" i="80"/>
  <c r="Q67" i="80"/>
  <c r="I67" i="80"/>
  <c r="D67" i="80"/>
  <c r="P67" i="80"/>
  <c r="H67" i="80"/>
  <c r="G67" i="80"/>
  <c r="O67" i="80"/>
  <c r="E31" i="100" l="1"/>
  <c r="E36" i="100" s="1"/>
  <c r="E41" i="100" s="1"/>
  <c r="E30" i="100"/>
  <c r="E35" i="100" s="1"/>
  <c r="E40" i="100" s="1"/>
  <c r="E37" i="100"/>
  <c r="E42" i="100" s="1"/>
  <c r="P30" i="100"/>
  <c r="P45" i="100" s="1"/>
  <c r="P32" i="100"/>
  <c r="P47" i="100" s="1"/>
  <c r="P31" i="100"/>
  <c r="P46" i="100" s="1"/>
  <c r="O32" i="100"/>
  <c r="O47" i="100" s="1"/>
  <c r="O31" i="100"/>
  <c r="O46" i="100" s="1"/>
  <c r="O30" i="100"/>
  <c r="O45" i="100" s="1"/>
  <c r="M32" i="100"/>
  <c r="M47" i="100" s="1"/>
  <c r="M30" i="100"/>
  <c r="M45" i="100" s="1"/>
  <c r="M31" i="100"/>
  <c r="M46" i="100" s="1"/>
  <c r="J32" i="100"/>
  <c r="J47" i="100" s="1"/>
  <c r="J31" i="100"/>
  <c r="J46" i="100" s="1"/>
  <c r="J30" i="100"/>
  <c r="J45" i="100" s="1"/>
  <c r="H30" i="100"/>
  <c r="H45" i="100" s="1"/>
  <c r="H32" i="100"/>
  <c r="H47" i="100" s="1"/>
  <c r="H31" i="100"/>
  <c r="H46" i="100" s="1"/>
  <c r="F30" i="100"/>
  <c r="F46" i="100"/>
  <c r="F32" i="100"/>
  <c r="F47" i="100" s="1"/>
  <c r="G32" i="100"/>
  <c r="G47" i="100" s="1"/>
  <c r="G31" i="100"/>
  <c r="G46" i="100" s="1"/>
  <c r="G30" i="100"/>
  <c r="G45" i="100" s="1"/>
  <c r="K32" i="100"/>
  <c r="K47" i="100" s="1"/>
  <c r="K31" i="100"/>
  <c r="K46" i="100" s="1"/>
  <c r="K30" i="100"/>
  <c r="K45" i="100" s="1"/>
  <c r="I32" i="100"/>
  <c r="I47" i="100" s="1"/>
  <c r="I31" i="100"/>
  <c r="I46" i="100" s="1"/>
  <c r="I30" i="100"/>
  <c r="I45" i="100" s="1"/>
  <c r="L32" i="100"/>
  <c r="L47" i="100" s="1"/>
  <c r="L31" i="100"/>
  <c r="L46" i="100" s="1"/>
  <c r="L30" i="100"/>
  <c r="L45" i="100" s="1"/>
  <c r="N32" i="100"/>
  <c r="N47" i="100" s="1"/>
  <c r="N31" i="100"/>
  <c r="N46" i="100" s="1"/>
  <c r="N30" i="100"/>
  <c r="N45" i="100" s="1"/>
  <c r="S17" i="97"/>
  <c r="F22" i="80"/>
  <c r="D29" i="100"/>
  <c r="C29" i="100"/>
  <c r="AI55" i="80"/>
  <c r="Y17" i="80"/>
  <c r="Z19" i="97" s="1"/>
  <c r="X55" i="80"/>
  <c r="S66" i="80"/>
  <c r="C38" i="80"/>
  <c r="S10" i="80"/>
  <c r="S67" i="80" s="1"/>
  <c r="T9" i="80"/>
  <c r="J68" i="80"/>
  <c r="G68" i="80"/>
  <c r="E68" i="80"/>
  <c r="N68" i="80"/>
  <c r="Q68" i="80"/>
  <c r="L68" i="80"/>
  <c r="C70" i="80"/>
  <c r="C73" i="80"/>
  <c r="C76" i="80" s="1"/>
  <c r="K68" i="80"/>
  <c r="M68" i="80"/>
  <c r="H68" i="80"/>
  <c r="O68" i="80"/>
  <c r="R68" i="80"/>
  <c r="P68" i="80"/>
  <c r="D68" i="80"/>
  <c r="F68" i="80"/>
  <c r="I68" i="80"/>
  <c r="F13" i="85"/>
  <c r="E46" i="100" l="1"/>
  <c r="C46" i="100" s="1"/>
  <c r="E45" i="100"/>
  <c r="E51" i="100" s="1"/>
  <c r="N44" i="100"/>
  <c r="I44" i="100"/>
  <c r="G44" i="100"/>
  <c r="C47" i="100"/>
  <c r="D46" i="100"/>
  <c r="D47" i="100"/>
  <c r="H44" i="100"/>
  <c r="M44" i="100"/>
  <c r="P44" i="100"/>
  <c r="L44" i="100"/>
  <c r="K44" i="100"/>
  <c r="J44" i="100"/>
  <c r="O44" i="100"/>
  <c r="E39" i="100"/>
  <c r="L35" i="100"/>
  <c r="L40" i="100" s="1"/>
  <c r="K35" i="100"/>
  <c r="K40" i="100" s="1"/>
  <c r="F37" i="100"/>
  <c r="F42" i="100" s="1"/>
  <c r="J35" i="100"/>
  <c r="J40" i="100" s="1"/>
  <c r="O35" i="100"/>
  <c r="O40" i="100" s="1"/>
  <c r="L36" i="100"/>
  <c r="L41" i="100" s="1"/>
  <c r="L51" i="100" s="1"/>
  <c r="N36" i="100"/>
  <c r="N41" i="100" s="1"/>
  <c r="N51" i="100" s="1"/>
  <c r="G36" i="100"/>
  <c r="G41" i="100" s="1"/>
  <c r="G51" i="100" s="1"/>
  <c r="H37" i="100"/>
  <c r="H42" i="100" s="1"/>
  <c r="H52" i="100" s="1"/>
  <c r="M35" i="100"/>
  <c r="M40" i="100" s="1"/>
  <c r="O37" i="100"/>
  <c r="O42" i="100" s="1"/>
  <c r="O52" i="100" s="1"/>
  <c r="N35" i="100"/>
  <c r="N40" i="100" s="1"/>
  <c r="I35" i="100"/>
  <c r="I40" i="100" s="1"/>
  <c r="G35" i="100"/>
  <c r="G40" i="100" s="1"/>
  <c r="H36" i="100"/>
  <c r="H41" i="100" s="1"/>
  <c r="H51" i="100" s="1"/>
  <c r="M36" i="100"/>
  <c r="M41" i="100" s="1"/>
  <c r="M51" i="100" s="1"/>
  <c r="P36" i="100"/>
  <c r="P41" i="100" s="1"/>
  <c r="P51" i="100" s="1"/>
  <c r="P37" i="100"/>
  <c r="P42" i="100" s="1"/>
  <c r="P52" i="100" s="1"/>
  <c r="N37" i="100"/>
  <c r="N42" i="100" s="1"/>
  <c r="N52" i="100" s="1"/>
  <c r="I37" i="100"/>
  <c r="I42" i="100" s="1"/>
  <c r="I52" i="100" s="1"/>
  <c r="G37" i="100"/>
  <c r="G42" i="100" s="1"/>
  <c r="G52" i="100" s="1"/>
  <c r="H35" i="100"/>
  <c r="H40" i="100" s="1"/>
  <c r="M37" i="100"/>
  <c r="M42" i="100" s="1"/>
  <c r="M52" i="100" s="1"/>
  <c r="P35" i="100"/>
  <c r="P40" i="100" s="1"/>
  <c r="E34" i="100"/>
  <c r="K36" i="100"/>
  <c r="K41" i="100" s="1"/>
  <c r="K51" i="100" s="1"/>
  <c r="F36" i="100"/>
  <c r="F41" i="100" s="1"/>
  <c r="J36" i="100"/>
  <c r="J41" i="100" s="1"/>
  <c r="J51" i="100" s="1"/>
  <c r="O36" i="100"/>
  <c r="O41" i="100" s="1"/>
  <c r="O51" i="100" s="1"/>
  <c r="L37" i="100"/>
  <c r="L42" i="100" s="1"/>
  <c r="L52" i="100" s="1"/>
  <c r="K37" i="100"/>
  <c r="K42" i="100" s="1"/>
  <c r="K52" i="100" s="1"/>
  <c r="J37" i="100"/>
  <c r="J42" i="100" s="1"/>
  <c r="J52" i="100" s="1"/>
  <c r="I36" i="100"/>
  <c r="I41" i="100" s="1"/>
  <c r="I51" i="100" s="1"/>
  <c r="D32" i="100"/>
  <c r="C31" i="100"/>
  <c r="D30" i="100"/>
  <c r="C32" i="100"/>
  <c r="D31" i="100"/>
  <c r="C30" i="100"/>
  <c r="T17" i="97"/>
  <c r="G22" i="80"/>
  <c r="S68" i="80"/>
  <c r="Z17" i="80"/>
  <c r="AA19" i="97" s="1"/>
  <c r="Y55" i="80"/>
  <c r="U9" i="80"/>
  <c r="T10" i="80"/>
  <c r="U17" i="97" s="1"/>
  <c r="T66" i="80"/>
  <c r="G13" i="85"/>
  <c r="H13" i="85" s="1"/>
  <c r="I13" i="85" s="1"/>
  <c r="J13" i="85" s="1"/>
  <c r="K13" i="85" s="1"/>
  <c r="L13" i="85" s="1"/>
  <c r="M13" i="85" s="1"/>
  <c r="N13" i="85" s="1"/>
  <c r="O13" i="85" s="1"/>
  <c r="P13" i="85" s="1"/>
  <c r="Q13" i="85" s="1"/>
  <c r="R13" i="85" s="1"/>
  <c r="S13" i="85" s="1"/>
  <c r="T13" i="85" s="1"/>
  <c r="U13" i="85" s="1"/>
  <c r="V13" i="85" s="1"/>
  <c r="W13" i="85" s="1"/>
  <c r="X13" i="85" s="1"/>
  <c r="Y13" i="85" s="1"/>
  <c r="Z13" i="85" s="1"/>
  <c r="AA13" i="85" s="1"/>
  <c r="AB13" i="85" s="1"/>
  <c r="AC13" i="85" s="1"/>
  <c r="AD13" i="85" s="1"/>
  <c r="AE13" i="85" s="1"/>
  <c r="AF13" i="85" s="1"/>
  <c r="AG13" i="85" s="1"/>
  <c r="C77" i="80"/>
  <c r="C78" i="80" s="1"/>
  <c r="C79" i="80" s="1"/>
  <c r="D4" i="85"/>
  <c r="E52" i="100" l="1"/>
  <c r="E44" i="100"/>
  <c r="E50" i="100" s="1"/>
  <c r="N50" i="100"/>
  <c r="N49" i="100" s="1"/>
  <c r="I50" i="100"/>
  <c r="I49" i="100" s="1"/>
  <c r="G50" i="100"/>
  <c r="G49" i="100" s="1"/>
  <c r="J50" i="100"/>
  <c r="J49" i="100" s="1"/>
  <c r="O50" i="100"/>
  <c r="O49" i="100" s="1"/>
  <c r="H50" i="100"/>
  <c r="H49" i="100" s="1"/>
  <c r="K50" i="100"/>
  <c r="K49" i="100" s="1"/>
  <c r="L50" i="100"/>
  <c r="L49" i="100" s="1"/>
  <c r="P50" i="100"/>
  <c r="P49" i="100" s="1"/>
  <c r="M50" i="100"/>
  <c r="M49" i="100" s="1"/>
  <c r="P39" i="100"/>
  <c r="N39" i="100"/>
  <c r="J39" i="100"/>
  <c r="K39" i="100"/>
  <c r="G39" i="100"/>
  <c r="H39" i="100"/>
  <c r="I39" i="100"/>
  <c r="O39" i="100"/>
  <c r="L39" i="100"/>
  <c r="M39" i="100"/>
  <c r="C42" i="100"/>
  <c r="C41" i="100"/>
  <c r="D41" i="100"/>
  <c r="D42" i="100"/>
  <c r="N34" i="100"/>
  <c r="C36" i="100"/>
  <c r="K34" i="100"/>
  <c r="I34" i="100"/>
  <c r="C37" i="100"/>
  <c r="D36" i="100"/>
  <c r="H34" i="100"/>
  <c r="G34" i="100"/>
  <c r="M34" i="100"/>
  <c r="J34" i="100"/>
  <c r="D37" i="100"/>
  <c r="P34" i="100"/>
  <c r="O34" i="100"/>
  <c r="L34" i="100"/>
  <c r="H22" i="80"/>
  <c r="C19" i="90"/>
  <c r="C5" i="85"/>
  <c r="D5" i="85" s="1"/>
  <c r="E5" i="85" s="1"/>
  <c r="F5" i="85" s="1"/>
  <c r="G5" i="85" s="1"/>
  <c r="H5" i="85" s="1"/>
  <c r="I5" i="85" s="1"/>
  <c r="J5" i="85" s="1"/>
  <c r="K5" i="85" s="1"/>
  <c r="L5" i="85" s="1"/>
  <c r="M5" i="85" s="1"/>
  <c r="N5" i="85" s="1"/>
  <c r="O5" i="85" s="1"/>
  <c r="P5" i="85" s="1"/>
  <c r="Q5" i="85" s="1"/>
  <c r="R5" i="85" s="1"/>
  <c r="S5" i="85" s="1"/>
  <c r="T5" i="85" s="1"/>
  <c r="U5" i="85" s="1"/>
  <c r="V5" i="85" s="1"/>
  <c r="W5" i="85" s="1"/>
  <c r="X5" i="85" s="1"/>
  <c r="Y5" i="85" s="1"/>
  <c r="Z5" i="85" s="1"/>
  <c r="AA5" i="85" s="1"/>
  <c r="AB5" i="85" s="1"/>
  <c r="AC5" i="85" s="1"/>
  <c r="AD5" i="85" s="1"/>
  <c r="AE5" i="85" s="1"/>
  <c r="AF5" i="85" s="1"/>
  <c r="AG5" i="85" s="1"/>
  <c r="AM20" i="38"/>
  <c r="AM19" i="38"/>
  <c r="AA17" i="80"/>
  <c r="AB19" i="97" s="1"/>
  <c r="Z55" i="80"/>
  <c r="AY7" i="89"/>
  <c r="Q8" i="89"/>
  <c r="Q11" i="89"/>
  <c r="Q9" i="89"/>
  <c r="Q10" i="89"/>
  <c r="E4" i="85"/>
  <c r="F4" i="85" s="1"/>
  <c r="G4" i="85" s="1"/>
  <c r="H4" i="85" s="1"/>
  <c r="I4" i="85" s="1"/>
  <c r="J4" i="85" s="1"/>
  <c r="K4" i="85" s="1"/>
  <c r="L4" i="85" s="1"/>
  <c r="M4" i="85" s="1"/>
  <c r="N4" i="85" s="1"/>
  <c r="O4" i="85" s="1"/>
  <c r="P4" i="85" s="1"/>
  <c r="Q4" i="85" s="1"/>
  <c r="R4" i="85" s="1"/>
  <c r="S4" i="85" s="1"/>
  <c r="T4" i="85" s="1"/>
  <c r="U4" i="85" s="1"/>
  <c r="V4" i="85" s="1"/>
  <c r="W4" i="85" s="1"/>
  <c r="X4" i="85" s="1"/>
  <c r="Y4" i="85" s="1"/>
  <c r="Z4" i="85" s="1"/>
  <c r="AA4" i="85" s="1"/>
  <c r="AB4" i="85" s="1"/>
  <c r="AC4" i="85" s="1"/>
  <c r="AD4" i="85" s="1"/>
  <c r="AE4" i="85" s="1"/>
  <c r="AF4" i="85" s="1"/>
  <c r="AG4" i="85" s="1"/>
  <c r="T67" i="80"/>
  <c r="U10" i="80"/>
  <c r="U67" i="80" s="1"/>
  <c r="U66" i="80"/>
  <c r="V9" i="80"/>
  <c r="AM26" i="89"/>
  <c r="AM30" i="89"/>
  <c r="AN31" i="89"/>
  <c r="AN22" i="89"/>
  <c r="AM25" i="89"/>
  <c r="AN18" i="89"/>
  <c r="AN33" i="89"/>
  <c r="AN25" i="89"/>
  <c r="AM27" i="89"/>
  <c r="AM32" i="89"/>
  <c r="AM29" i="89"/>
  <c r="AN32" i="89"/>
  <c r="AN35" i="89"/>
  <c r="AN13" i="89"/>
  <c r="AN12" i="89"/>
  <c r="AN36" i="89"/>
  <c r="AN23" i="89"/>
  <c r="AN14" i="89"/>
  <c r="AN20" i="89"/>
  <c r="AN17" i="89"/>
  <c r="AN11" i="89"/>
  <c r="AN24" i="89"/>
  <c r="AM35" i="89"/>
  <c r="AM34" i="89"/>
  <c r="AN28" i="89"/>
  <c r="AN15" i="89"/>
  <c r="AN27" i="89"/>
  <c r="AN19" i="89"/>
  <c r="AM24" i="89"/>
  <c r="AN21" i="89"/>
  <c r="AN16" i="89"/>
  <c r="AN34" i="89"/>
  <c r="AM36" i="89"/>
  <c r="AN29" i="89"/>
  <c r="AM28" i="89"/>
  <c r="AN30" i="89"/>
  <c r="AM31" i="89"/>
  <c r="AM33" i="89"/>
  <c r="AN26" i="89"/>
  <c r="C13" i="85"/>
  <c r="C6" i="85"/>
  <c r="E49" i="100" l="1"/>
  <c r="E54" i="100" s="1"/>
  <c r="E56" i="100" s="1"/>
  <c r="L54" i="100"/>
  <c r="L56" i="100" s="1"/>
  <c r="J54" i="100"/>
  <c r="J56" i="100" s="1"/>
  <c r="G54" i="100"/>
  <c r="G56" i="100" s="1"/>
  <c r="M54" i="100"/>
  <c r="M56" i="100" s="1"/>
  <c r="N54" i="100"/>
  <c r="N56" i="100" s="1"/>
  <c r="P54" i="100"/>
  <c r="P56" i="100" s="1"/>
  <c r="H54" i="100"/>
  <c r="H56" i="100" s="1"/>
  <c r="K54" i="100"/>
  <c r="K56" i="100" s="1"/>
  <c r="I54" i="100"/>
  <c r="I56" i="100" s="1"/>
  <c r="O54" i="100"/>
  <c r="O56" i="100" s="1"/>
  <c r="V17" i="97"/>
  <c r="I22" i="80"/>
  <c r="Q37" i="89"/>
  <c r="E78" i="88" s="1"/>
  <c r="AM25" i="38"/>
  <c r="AM18" i="38"/>
  <c r="AM27" i="38"/>
  <c r="AB17" i="80"/>
  <c r="AC19" i="97" s="1"/>
  <c r="AA55" i="80"/>
  <c r="AY8" i="89"/>
  <c r="AY9" i="89"/>
  <c r="AY17" i="89"/>
  <c r="AY25" i="89"/>
  <c r="AY33" i="89"/>
  <c r="AY32" i="89"/>
  <c r="AY10" i="89"/>
  <c r="AY18" i="89"/>
  <c r="AY26" i="89"/>
  <c r="AY34" i="89"/>
  <c r="AY29" i="89"/>
  <c r="AY30" i="89"/>
  <c r="AY31" i="89"/>
  <c r="AY16" i="89"/>
  <c r="AY11" i="89"/>
  <c r="AY19" i="89"/>
  <c r="AY27" i="89"/>
  <c r="AY35" i="89"/>
  <c r="AY22" i="89"/>
  <c r="AY15" i="89"/>
  <c r="AY24" i="89"/>
  <c r="AY12" i="89"/>
  <c r="AY20" i="89"/>
  <c r="AY28" i="89"/>
  <c r="AY36" i="89"/>
  <c r="AY21" i="89"/>
  <c r="AY14" i="89"/>
  <c r="AY23" i="89"/>
  <c r="AY13" i="89"/>
  <c r="T68" i="80"/>
  <c r="U68" i="80"/>
  <c r="V10" i="80"/>
  <c r="W17" i="97" s="1"/>
  <c r="W9" i="80"/>
  <c r="V66" i="80"/>
  <c r="D6" i="85"/>
  <c r="E6" i="85" s="1"/>
  <c r="F6" i="85" s="1"/>
  <c r="G6" i="85" s="1"/>
  <c r="H6" i="85" s="1"/>
  <c r="I6" i="85" s="1"/>
  <c r="J6" i="85" s="1"/>
  <c r="K6" i="85" s="1"/>
  <c r="L6" i="85" s="1"/>
  <c r="M6" i="85" s="1"/>
  <c r="N6" i="85" s="1"/>
  <c r="O6" i="85" s="1"/>
  <c r="P6" i="85" s="1"/>
  <c r="Q6" i="85" s="1"/>
  <c r="R6" i="85" s="1"/>
  <c r="S6" i="85" s="1"/>
  <c r="T6" i="85" s="1"/>
  <c r="U6" i="85" s="1"/>
  <c r="V6" i="85" s="1"/>
  <c r="W6" i="85" s="1"/>
  <c r="X6" i="85" s="1"/>
  <c r="Y6" i="85" s="1"/>
  <c r="Z6" i="85" s="1"/>
  <c r="AA6" i="85" s="1"/>
  <c r="AB6" i="85" s="1"/>
  <c r="AC6" i="85" s="1"/>
  <c r="AD6" i="85" s="1"/>
  <c r="AE6" i="85" s="1"/>
  <c r="AF6" i="85" s="1"/>
  <c r="AG6" i="85" s="1"/>
  <c r="AX37" i="89"/>
  <c r="D29" i="80" s="1"/>
  <c r="E91" i="100" l="1"/>
  <c r="P91" i="100"/>
  <c r="P58" i="100" s="1"/>
  <c r="J22" i="80"/>
  <c r="C22" i="90"/>
  <c r="BB31" i="89"/>
  <c r="BC31" i="89" s="1"/>
  <c r="AO27" i="38"/>
  <c r="AM22" i="38"/>
  <c r="BB29" i="89"/>
  <c r="BC29" i="89" s="1"/>
  <c r="AO25" i="38"/>
  <c r="E29" i="80"/>
  <c r="BB30" i="89"/>
  <c r="BC30" i="89" s="1"/>
  <c r="AO26" i="38"/>
  <c r="AC17" i="80"/>
  <c r="AD19" i="97" s="1"/>
  <c r="AB55" i="80"/>
  <c r="AM28" i="38"/>
  <c r="AI9" i="80"/>
  <c r="AH9" i="80"/>
  <c r="V67" i="80"/>
  <c r="W10" i="80"/>
  <c r="X17" i="97" s="1"/>
  <c r="W66" i="80"/>
  <c r="AI66" i="80" s="1"/>
  <c r="X9" i="80"/>
  <c r="E58" i="100" l="1"/>
  <c r="E95" i="100"/>
  <c r="E97" i="100" s="1"/>
  <c r="E92" i="100"/>
  <c r="P95" i="100"/>
  <c r="P92" i="100"/>
  <c r="K22" i="80"/>
  <c r="BB35" i="89"/>
  <c r="BC35" i="89" s="1"/>
  <c r="AO31" i="38"/>
  <c r="AP26" i="38"/>
  <c r="AQ26" i="38"/>
  <c r="AP25" i="38"/>
  <c r="AQ25" i="38"/>
  <c r="BB28" i="89"/>
  <c r="BC28" i="89" s="1"/>
  <c r="AO24" i="38"/>
  <c r="AP27" i="38"/>
  <c r="AQ27" i="38"/>
  <c r="F29" i="80"/>
  <c r="AD17" i="80"/>
  <c r="AE19" i="97" s="1"/>
  <c r="AC55" i="80"/>
  <c r="BB32" i="89"/>
  <c r="BC32" i="89" s="1"/>
  <c r="AO28" i="38"/>
  <c r="AK66" i="80"/>
  <c r="V68" i="80"/>
  <c r="AH66" i="80"/>
  <c r="AJ66" i="80"/>
  <c r="AH10" i="80"/>
  <c r="AI10" i="80"/>
  <c r="X10" i="80"/>
  <c r="X67" i="80" s="1"/>
  <c r="X68" i="80" s="1"/>
  <c r="Y9" i="80"/>
  <c r="W67" i="80"/>
  <c r="W68" i="80" s="1"/>
  <c r="E98" i="100" l="1"/>
  <c r="P98" i="100"/>
  <c r="P97" i="100"/>
  <c r="Y17" i="97"/>
  <c r="L22" i="80"/>
  <c r="AR26" i="38"/>
  <c r="AR27" i="38"/>
  <c r="AR25" i="38"/>
  <c r="AP24" i="38"/>
  <c r="AQ24" i="38"/>
  <c r="AP31" i="38"/>
  <c r="AQ31" i="38"/>
  <c r="G29" i="80"/>
  <c r="AE17" i="80"/>
  <c r="AF19" i="97" s="1"/>
  <c r="AD55" i="80"/>
  <c r="AP28" i="38"/>
  <c r="AQ28" i="38"/>
  <c r="AI67" i="80"/>
  <c r="AH67" i="80"/>
  <c r="AI68" i="80"/>
  <c r="AH68" i="80"/>
  <c r="E29" i="66"/>
  <c r="Y10" i="80"/>
  <c r="Y67" i="80" s="1"/>
  <c r="Y68" i="80" s="1"/>
  <c r="Z9" i="80"/>
  <c r="Z17" i="97" l="1"/>
  <c r="M22" i="80"/>
  <c r="AR31" i="38"/>
  <c r="AR24" i="38"/>
  <c r="AR28" i="38"/>
  <c r="H29" i="80"/>
  <c r="AF17" i="80"/>
  <c r="AG19" i="97" s="1"/>
  <c r="AE55" i="80"/>
  <c r="Z10" i="80"/>
  <c r="AA17" i="97" s="1"/>
  <c r="AA9" i="80"/>
  <c r="N22" i="80" l="1"/>
  <c r="I29" i="80"/>
  <c r="AG17" i="80"/>
  <c r="AH19" i="97" s="1"/>
  <c r="AF55" i="80"/>
  <c r="AA10" i="80"/>
  <c r="AB17" i="97" s="1"/>
  <c r="AB9" i="80"/>
  <c r="Z67" i="80"/>
  <c r="AI19" i="97" l="1"/>
  <c r="AJ19" i="97"/>
  <c r="O22" i="80"/>
  <c r="J29" i="80"/>
  <c r="AG55" i="80"/>
  <c r="AJ17" i="80"/>
  <c r="C51" i="90" s="1"/>
  <c r="AK17" i="80"/>
  <c r="D51" i="90" s="1"/>
  <c r="Z68" i="80"/>
  <c r="AB10" i="80"/>
  <c r="AC17" i="97" s="1"/>
  <c r="AC9" i="80"/>
  <c r="AA67" i="80"/>
  <c r="AA68" i="80" s="1"/>
  <c r="P22" i="80" l="1"/>
  <c r="K29" i="80"/>
  <c r="AJ55" i="80"/>
  <c r="C87" i="90" s="1"/>
  <c r="AK55" i="80"/>
  <c r="D87" i="90" s="1"/>
  <c r="AC10" i="80"/>
  <c r="AD17" i="97" s="1"/>
  <c r="AD9" i="80"/>
  <c r="AB67" i="80"/>
  <c r="AB68" i="80" s="1"/>
  <c r="Q22" i="80" l="1"/>
  <c r="L29" i="80"/>
  <c r="AD10" i="80"/>
  <c r="AD67" i="80" s="1"/>
  <c r="AD68" i="80" s="1"/>
  <c r="AE9" i="80"/>
  <c r="AC67" i="80"/>
  <c r="AC68" i="80" s="1"/>
  <c r="AE17" i="97" l="1"/>
  <c r="R22" i="80"/>
  <c r="M29" i="80"/>
  <c r="AE10" i="80"/>
  <c r="AE67" i="80" s="1"/>
  <c r="AE68" i="80" s="1"/>
  <c r="AF9" i="80"/>
  <c r="AF17" i="97" l="1"/>
  <c r="S22" i="80"/>
  <c r="AG9" i="80"/>
  <c r="N29" i="80"/>
  <c r="AF10" i="80"/>
  <c r="AG17" i="97" s="1"/>
  <c r="AG10" i="80" l="1"/>
  <c r="AH17" i="97" s="1"/>
  <c r="T22" i="80"/>
  <c r="O29" i="80"/>
  <c r="AK9" i="80"/>
  <c r="AJ9" i="80"/>
  <c r="AF67" i="80"/>
  <c r="AF68" i="80" s="1"/>
  <c r="AG67" i="80" l="1"/>
  <c r="AG68" i="80" s="1"/>
  <c r="AI17" i="97"/>
  <c r="AJ17" i="97"/>
  <c r="U22" i="80"/>
  <c r="P29" i="80"/>
  <c r="AJ10" i="80"/>
  <c r="C59" i="90" s="1"/>
  <c r="AK10" i="80"/>
  <c r="D59" i="90" s="1"/>
  <c r="AK67" i="80" l="1"/>
  <c r="AJ67" i="80"/>
  <c r="V22" i="80"/>
  <c r="Q29" i="80"/>
  <c r="AJ68" i="80"/>
  <c r="AK68" i="80"/>
  <c r="D85" i="90" s="1"/>
  <c r="W22" i="80" l="1"/>
  <c r="R29" i="80"/>
  <c r="AH19" i="80"/>
  <c r="AI19" i="80"/>
  <c r="AH26" i="80"/>
  <c r="AI26" i="80"/>
  <c r="AI27" i="80"/>
  <c r="AH27" i="80"/>
  <c r="AH23" i="80"/>
  <c r="AI23" i="80"/>
  <c r="AI20" i="80"/>
  <c r="AH20" i="80"/>
  <c r="F29" i="66"/>
  <c r="AH22" i="80" l="1"/>
  <c r="C18" i="66" s="1"/>
  <c r="X22" i="80"/>
  <c r="AI22" i="80"/>
  <c r="D18" i="66" s="1"/>
  <c r="S29" i="80"/>
  <c r="D17" i="66"/>
  <c r="C17" i="66"/>
  <c r="D19" i="66"/>
  <c r="C19" i="66"/>
  <c r="D42" i="66"/>
  <c r="E30" i="66"/>
  <c r="C85" i="90" s="1"/>
  <c r="Y22" i="80" l="1"/>
  <c r="T29" i="80"/>
  <c r="C57" i="66"/>
  <c r="Z22" i="80" l="1"/>
  <c r="U29" i="80"/>
  <c r="F23" i="84"/>
  <c r="G23" i="84" s="1"/>
  <c r="H23" i="84" s="1"/>
  <c r="I23" i="84" s="1"/>
  <c r="J23" i="84" s="1"/>
  <c r="K23" i="84" s="1"/>
  <c r="L23" i="84" s="1"/>
  <c r="M23" i="84" s="1"/>
  <c r="N23" i="84" s="1"/>
  <c r="O23" i="84" s="1"/>
  <c r="P23" i="84" s="1"/>
  <c r="Q23" i="84" s="1"/>
  <c r="R23" i="84" s="1"/>
  <c r="S23" i="84" s="1"/>
  <c r="T23" i="84" s="1"/>
  <c r="U23" i="84" s="1"/>
  <c r="V23" i="84" s="1"/>
  <c r="W23" i="84" s="1"/>
  <c r="X23" i="84" s="1"/>
  <c r="Y23" i="84" s="1"/>
  <c r="Z23" i="84" s="1"/>
  <c r="AA23" i="84" s="1"/>
  <c r="AB23" i="84" s="1"/>
  <c r="AC23" i="84" s="1"/>
  <c r="AD23" i="84" s="1"/>
  <c r="AE23" i="84" s="1"/>
  <c r="AF23" i="84" s="1"/>
  <c r="AG23" i="84" s="1"/>
  <c r="AH23" i="84" s="1"/>
  <c r="AI23" i="84" s="1"/>
  <c r="F22" i="84"/>
  <c r="G22" i="84" s="1"/>
  <c r="H22" i="84" s="1"/>
  <c r="I22" i="84" s="1"/>
  <c r="J22" i="84" s="1"/>
  <c r="K22" i="84" s="1"/>
  <c r="L22" i="84" s="1"/>
  <c r="M22" i="84" s="1"/>
  <c r="N22" i="84" s="1"/>
  <c r="O22" i="84" s="1"/>
  <c r="P22" i="84" s="1"/>
  <c r="Q22" i="84" s="1"/>
  <c r="R22" i="84" s="1"/>
  <c r="S22" i="84" s="1"/>
  <c r="T22" i="84" s="1"/>
  <c r="U22" i="84" s="1"/>
  <c r="V22" i="84" s="1"/>
  <c r="W22" i="84" s="1"/>
  <c r="X22" i="84" s="1"/>
  <c r="Y22" i="84" s="1"/>
  <c r="Z22" i="84" s="1"/>
  <c r="AA22" i="84" s="1"/>
  <c r="AB22" i="84" s="1"/>
  <c r="AC22" i="84" s="1"/>
  <c r="AD22" i="84" s="1"/>
  <c r="AE22" i="84" s="1"/>
  <c r="AF22" i="84" s="1"/>
  <c r="AG22" i="84" s="1"/>
  <c r="AH22" i="84" s="1"/>
  <c r="AI22" i="84" s="1"/>
  <c r="E3" i="83"/>
  <c r="F3" i="83" s="1"/>
  <c r="G3" i="83" s="1"/>
  <c r="H3" i="83" s="1"/>
  <c r="I3" i="83" s="1"/>
  <c r="J3" i="83" s="1"/>
  <c r="K3" i="83" s="1"/>
  <c r="L3" i="83" s="1"/>
  <c r="M3" i="83" s="1"/>
  <c r="N3" i="83" s="1"/>
  <c r="O3" i="83" s="1"/>
  <c r="P3" i="83" s="1"/>
  <c r="Q3" i="83" s="1"/>
  <c r="R3" i="83" s="1"/>
  <c r="S3" i="83" s="1"/>
  <c r="T3" i="83" s="1"/>
  <c r="U3" i="83" s="1"/>
  <c r="V3" i="83" s="1"/>
  <c r="W3" i="83" s="1"/>
  <c r="X3" i="83" s="1"/>
  <c r="Y3" i="83" s="1"/>
  <c r="Z3" i="83" s="1"/>
  <c r="AA3" i="83" s="1"/>
  <c r="AB3" i="83" s="1"/>
  <c r="AC3" i="83" s="1"/>
  <c r="AD3" i="83" s="1"/>
  <c r="AE3" i="83" s="1"/>
  <c r="AF3" i="83" s="1"/>
  <c r="AG3" i="83" s="1"/>
  <c r="AH3" i="83" s="1"/>
  <c r="E2" i="83"/>
  <c r="F2" i="83" s="1"/>
  <c r="G2" i="83" s="1"/>
  <c r="H2" i="83" s="1"/>
  <c r="I2" i="83" s="1"/>
  <c r="J2" i="83" s="1"/>
  <c r="K2" i="83" s="1"/>
  <c r="L2" i="83" s="1"/>
  <c r="M2" i="83" s="1"/>
  <c r="N2" i="83" s="1"/>
  <c r="O2" i="83" s="1"/>
  <c r="P2" i="83" s="1"/>
  <c r="Q2" i="83" s="1"/>
  <c r="R2" i="83" s="1"/>
  <c r="S2" i="83" s="1"/>
  <c r="T2" i="83" s="1"/>
  <c r="U2" i="83" s="1"/>
  <c r="V2" i="83" s="1"/>
  <c r="W2" i="83" s="1"/>
  <c r="X2" i="83" s="1"/>
  <c r="Y2" i="83" s="1"/>
  <c r="Z2" i="83" s="1"/>
  <c r="AA2" i="83" s="1"/>
  <c r="AB2" i="83" s="1"/>
  <c r="AC2" i="83" s="1"/>
  <c r="AD2" i="83" s="1"/>
  <c r="AE2" i="83" s="1"/>
  <c r="AF2" i="83" s="1"/>
  <c r="AG2" i="83" s="1"/>
  <c r="AH2" i="83" s="1"/>
  <c r="F3" i="82"/>
  <c r="G3" i="82" s="1"/>
  <c r="H3" i="82" s="1"/>
  <c r="I3" i="82" s="1"/>
  <c r="J3" i="82" s="1"/>
  <c r="K3" i="82" s="1"/>
  <c r="L3" i="82" s="1"/>
  <c r="M3" i="82" s="1"/>
  <c r="N3" i="82" s="1"/>
  <c r="O3" i="82" s="1"/>
  <c r="P3" i="82" s="1"/>
  <c r="Q3" i="82" s="1"/>
  <c r="R3" i="82" s="1"/>
  <c r="S3" i="82" s="1"/>
  <c r="T3" i="82" s="1"/>
  <c r="U3" i="82" s="1"/>
  <c r="V3" i="82" s="1"/>
  <c r="W3" i="82" s="1"/>
  <c r="X3" i="82" s="1"/>
  <c r="Y3" i="82" s="1"/>
  <c r="Z3" i="82" s="1"/>
  <c r="AA3" i="82" s="1"/>
  <c r="AB3" i="82" s="1"/>
  <c r="AC3" i="82" s="1"/>
  <c r="AD3" i="82" s="1"/>
  <c r="AE3" i="82" s="1"/>
  <c r="AF3" i="82" s="1"/>
  <c r="AG3" i="82" s="1"/>
  <c r="AH3" i="82" s="1"/>
  <c r="F2" i="82"/>
  <c r="G2" i="82" s="1"/>
  <c r="H2" i="82" s="1"/>
  <c r="I2" i="82" s="1"/>
  <c r="J2" i="82" s="1"/>
  <c r="K2" i="82" s="1"/>
  <c r="L2" i="82" s="1"/>
  <c r="M2" i="82" s="1"/>
  <c r="N2" i="82" s="1"/>
  <c r="O2" i="82" s="1"/>
  <c r="P2" i="82" s="1"/>
  <c r="Q2" i="82" s="1"/>
  <c r="R2" i="82" s="1"/>
  <c r="S2" i="82" s="1"/>
  <c r="T2" i="82" s="1"/>
  <c r="U2" i="82" s="1"/>
  <c r="V2" i="82" s="1"/>
  <c r="W2" i="82" s="1"/>
  <c r="X2" i="82" s="1"/>
  <c r="Y2" i="82" s="1"/>
  <c r="Z2" i="82" s="1"/>
  <c r="AA2" i="82" s="1"/>
  <c r="AB2" i="82" s="1"/>
  <c r="AC2" i="82" s="1"/>
  <c r="AD2" i="82" s="1"/>
  <c r="AE2" i="82" s="1"/>
  <c r="AF2" i="82" s="1"/>
  <c r="AG2" i="82" s="1"/>
  <c r="AH2" i="82" s="1"/>
  <c r="E3" i="81"/>
  <c r="F3" i="81" s="1"/>
  <c r="G3" i="81" s="1"/>
  <c r="H3" i="81" s="1"/>
  <c r="I3" i="81" s="1"/>
  <c r="J3" i="81" s="1"/>
  <c r="K3" i="81" s="1"/>
  <c r="L3" i="81" s="1"/>
  <c r="M3" i="81" s="1"/>
  <c r="N3" i="81" s="1"/>
  <c r="O3" i="81" s="1"/>
  <c r="P3" i="81" s="1"/>
  <c r="Q3" i="81" s="1"/>
  <c r="R3" i="81" s="1"/>
  <c r="S3" i="81" s="1"/>
  <c r="T3" i="81" s="1"/>
  <c r="U3" i="81" s="1"/>
  <c r="V3" i="81" s="1"/>
  <c r="W3" i="81" s="1"/>
  <c r="X3" i="81" s="1"/>
  <c r="Y3" i="81" s="1"/>
  <c r="Z3" i="81" s="1"/>
  <c r="AA3" i="81" s="1"/>
  <c r="AB3" i="81" s="1"/>
  <c r="AC3" i="81" s="1"/>
  <c r="AD3" i="81" s="1"/>
  <c r="AE3" i="81" s="1"/>
  <c r="AF3" i="81" s="1"/>
  <c r="AG3" i="81" s="1"/>
  <c r="E2" i="81"/>
  <c r="F2" i="81" s="1"/>
  <c r="G2" i="81" s="1"/>
  <c r="H2" i="81" s="1"/>
  <c r="I2" i="81" s="1"/>
  <c r="J2" i="81" s="1"/>
  <c r="K2" i="81" s="1"/>
  <c r="L2" i="81" s="1"/>
  <c r="M2" i="81" s="1"/>
  <c r="N2" i="81" s="1"/>
  <c r="O2" i="81" s="1"/>
  <c r="P2" i="81" s="1"/>
  <c r="Q2" i="81" s="1"/>
  <c r="R2" i="81" s="1"/>
  <c r="S2" i="81" s="1"/>
  <c r="T2" i="81" s="1"/>
  <c r="U2" i="81" s="1"/>
  <c r="V2" i="81" s="1"/>
  <c r="W2" i="81" s="1"/>
  <c r="X2" i="81" s="1"/>
  <c r="Y2" i="81" s="1"/>
  <c r="Z2" i="81" s="1"/>
  <c r="AA2" i="81" s="1"/>
  <c r="AB2" i="81" s="1"/>
  <c r="AC2" i="81" s="1"/>
  <c r="AD2" i="81" s="1"/>
  <c r="AE2" i="81" s="1"/>
  <c r="AF2" i="81" s="1"/>
  <c r="AG2" i="81" s="1"/>
  <c r="D3" i="80"/>
  <c r="E3" i="80" s="1"/>
  <c r="F3" i="80" s="1"/>
  <c r="G3" i="80" s="1"/>
  <c r="H3" i="80" s="1"/>
  <c r="I3" i="80" s="1"/>
  <c r="J3" i="80" s="1"/>
  <c r="K3" i="80" s="1"/>
  <c r="L3" i="80" s="1"/>
  <c r="M3" i="80" s="1"/>
  <c r="N3" i="80" s="1"/>
  <c r="O3" i="80" s="1"/>
  <c r="P3" i="80" s="1"/>
  <c r="Q3" i="80" s="1"/>
  <c r="R3" i="80" s="1"/>
  <c r="S3" i="80" s="1"/>
  <c r="T3" i="80" s="1"/>
  <c r="U3" i="80" s="1"/>
  <c r="V3" i="80" s="1"/>
  <c r="W3" i="80" s="1"/>
  <c r="X3" i="80" s="1"/>
  <c r="Y3" i="80" s="1"/>
  <c r="Z3" i="80" s="1"/>
  <c r="AA3" i="80" s="1"/>
  <c r="AB3" i="80" s="1"/>
  <c r="AC3" i="80" s="1"/>
  <c r="AD3" i="80" s="1"/>
  <c r="AE3" i="80" s="1"/>
  <c r="AF3" i="80" s="1"/>
  <c r="AG3" i="80" s="1"/>
  <c r="D2" i="80"/>
  <c r="D3" i="78"/>
  <c r="D2" i="78"/>
  <c r="AA22" i="80" l="1"/>
  <c r="V29" i="80"/>
  <c r="E2" i="78"/>
  <c r="F2" i="78" s="1"/>
  <c r="G2" i="78" s="1"/>
  <c r="H2" i="78" s="1"/>
  <c r="I2" i="78" s="1"/>
  <c r="J2" i="78" s="1"/>
  <c r="K2" i="78" s="1"/>
  <c r="L2" i="78" s="1"/>
  <c r="M2" i="78" s="1"/>
  <c r="N2" i="78" s="1"/>
  <c r="O2" i="78" s="1"/>
  <c r="P2" i="78" s="1"/>
  <c r="Q2" i="78" s="1"/>
  <c r="R2" i="78" s="1"/>
  <c r="S2" i="78" s="1"/>
  <c r="T2" i="78" s="1"/>
  <c r="U2" i="78" s="1"/>
  <c r="V2" i="78" s="1"/>
  <c r="W2" i="78" s="1"/>
  <c r="X2" i="78" s="1"/>
  <c r="Y2" i="78" s="1"/>
  <c r="Z2" i="78" s="1"/>
  <c r="AA2" i="78" s="1"/>
  <c r="AB2" i="78" s="1"/>
  <c r="AC2" i="78" s="1"/>
  <c r="AD2" i="78" s="1"/>
  <c r="AE2" i="78" s="1"/>
  <c r="AF2" i="78" s="1"/>
  <c r="AG2" i="78" s="1"/>
  <c r="E3" i="78"/>
  <c r="F3" i="78" s="1"/>
  <c r="G3" i="78" s="1"/>
  <c r="H3" i="78" s="1"/>
  <c r="I3" i="78" s="1"/>
  <c r="J3" i="78" s="1"/>
  <c r="K3" i="78" s="1"/>
  <c r="L3" i="78" s="1"/>
  <c r="M3" i="78" s="1"/>
  <c r="N3" i="78" s="1"/>
  <c r="O3" i="78" s="1"/>
  <c r="P3" i="78" s="1"/>
  <c r="Q3" i="78" s="1"/>
  <c r="R3" i="78" s="1"/>
  <c r="S3" i="78" s="1"/>
  <c r="T3" i="78" s="1"/>
  <c r="U3" i="78" s="1"/>
  <c r="V3" i="78" s="1"/>
  <c r="W3" i="78" s="1"/>
  <c r="X3" i="78" s="1"/>
  <c r="Y3" i="78" s="1"/>
  <c r="Z3" i="78" s="1"/>
  <c r="AA3" i="78" s="1"/>
  <c r="AB3" i="78" s="1"/>
  <c r="AC3" i="78" s="1"/>
  <c r="AD3" i="78" s="1"/>
  <c r="AE3" i="78" s="1"/>
  <c r="AF3" i="78" s="1"/>
  <c r="AG3" i="78" s="1"/>
  <c r="F17" i="81"/>
  <c r="G17" i="81" s="1"/>
  <c r="H17" i="81" s="1"/>
  <c r="I17" i="81" s="1"/>
  <c r="J17" i="81" s="1"/>
  <c r="K17" i="81" s="1"/>
  <c r="L17" i="81" s="1"/>
  <c r="M17" i="81" s="1"/>
  <c r="N17" i="81" s="1"/>
  <c r="O17" i="81" s="1"/>
  <c r="P17" i="81" s="1"/>
  <c r="Q17" i="81" s="1"/>
  <c r="R17" i="81" s="1"/>
  <c r="S17" i="81" s="1"/>
  <c r="T17" i="81" s="1"/>
  <c r="U17" i="81" s="1"/>
  <c r="V17" i="81" s="1"/>
  <c r="W17" i="81" s="1"/>
  <c r="X17" i="81" s="1"/>
  <c r="Y17" i="81" s="1"/>
  <c r="Z17" i="81" s="1"/>
  <c r="AA17" i="81" s="1"/>
  <c r="AB17" i="81" s="1"/>
  <c r="AC17" i="81" s="1"/>
  <c r="AD17" i="81" s="1"/>
  <c r="AE17" i="81" s="1"/>
  <c r="AF17" i="81" s="1"/>
  <c r="AG17" i="81" s="1"/>
  <c r="AH17" i="81" s="1"/>
  <c r="E2" i="80"/>
  <c r="F2" i="80" s="1"/>
  <c r="G2" i="80" s="1"/>
  <c r="H2" i="80" s="1"/>
  <c r="I2" i="80" s="1"/>
  <c r="J2" i="80" s="1"/>
  <c r="K2" i="80" s="1"/>
  <c r="L2" i="80" s="1"/>
  <c r="M2" i="80" s="1"/>
  <c r="N2" i="80" s="1"/>
  <c r="O2" i="80" s="1"/>
  <c r="P2" i="80" s="1"/>
  <c r="Q2" i="80" s="1"/>
  <c r="R2" i="80" s="1"/>
  <c r="S2" i="80" s="1"/>
  <c r="T2" i="80" s="1"/>
  <c r="U2" i="80" s="1"/>
  <c r="V2" i="80" s="1"/>
  <c r="W2" i="80" s="1"/>
  <c r="X2" i="80" s="1"/>
  <c r="Y2" i="80" s="1"/>
  <c r="Z2" i="80" s="1"/>
  <c r="AA2" i="80" s="1"/>
  <c r="AB2" i="80" s="1"/>
  <c r="AC2" i="80" s="1"/>
  <c r="AD2" i="80" s="1"/>
  <c r="AE2" i="80" s="1"/>
  <c r="AF2" i="80" s="1"/>
  <c r="AG2" i="80" s="1"/>
  <c r="C10" i="90"/>
  <c r="AO21" i="38"/>
  <c r="AB22" i="80" l="1"/>
  <c r="W29" i="80"/>
  <c r="BB24" i="89"/>
  <c r="BC24" i="89" s="1"/>
  <c r="AO20" i="38"/>
  <c r="BB14" i="89"/>
  <c r="BC14" i="89" s="1"/>
  <c r="AO10" i="38"/>
  <c r="BB12" i="89"/>
  <c r="BC12" i="89" s="1"/>
  <c r="AO8" i="38"/>
  <c r="BB9" i="89"/>
  <c r="BC9" i="89" s="1"/>
  <c r="AO5" i="38"/>
  <c r="BB8" i="89"/>
  <c r="BC8" i="89" s="1"/>
  <c r="AO4" i="38"/>
  <c r="BB15" i="89"/>
  <c r="BC15" i="89" s="1"/>
  <c r="AO11" i="38"/>
  <c r="BB22" i="89"/>
  <c r="BC22" i="89" s="1"/>
  <c r="AO18" i="38"/>
  <c r="BB17" i="89"/>
  <c r="BC17" i="89" s="1"/>
  <c r="AO13" i="38"/>
  <c r="BB16" i="89"/>
  <c r="BC16" i="89" s="1"/>
  <c r="AO12" i="38"/>
  <c r="BB23" i="89"/>
  <c r="BC23" i="89" s="1"/>
  <c r="AO19" i="38"/>
  <c r="BB21" i="89"/>
  <c r="BC21" i="89" s="1"/>
  <c r="AO17" i="38"/>
  <c r="BB13" i="89"/>
  <c r="BC13" i="89" s="1"/>
  <c r="AO9" i="38"/>
  <c r="BB20" i="89"/>
  <c r="BC20" i="89" s="1"/>
  <c r="AO16" i="38"/>
  <c r="BB7" i="89"/>
  <c r="BC7" i="89" s="1"/>
  <c r="AO3" i="38"/>
  <c r="BB19" i="89"/>
  <c r="BC19" i="89" s="1"/>
  <c r="AO15" i="38"/>
  <c r="BB11" i="89"/>
  <c r="BC11" i="89" s="1"/>
  <c r="AO7" i="38"/>
  <c r="BB26" i="89"/>
  <c r="BC26" i="89" s="1"/>
  <c r="AO22" i="38"/>
  <c r="AP22" i="38" s="1"/>
  <c r="BB18" i="89"/>
  <c r="BC18" i="89" s="1"/>
  <c r="AO14" i="38"/>
  <c r="BB10" i="89"/>
  <c r="BC10" i="89" s="1"/>
  <c r="AO6" i="38"/>
  <c r="BB25" i="89"/>
  <c r="BC25" i="89" s="1"/>
  <c r="C5" i="66"/>
  <c r="C26" i="85"/>
  <c r="C19" i="85"/>
  <c r="D21" i="85" s="1"/>
  <c r="AC22" i="80" l="1"/>
  <c r="X29" i="80"/>
  <c r="AH29" i="80"/>
  <c r="C23" i="66" s="1"/>
  <c r="AI29" i="80"/>
  <c r="D23" i="66" s="1"/>
  <c r="F21" i="85"/>
  <c r="E21" i="85"/>
  <c r="AP11" i="38"/>
  <c r="AQ11" i="38"/>
  <c r="AQ13" i="38"/>
  <c r="AP13" i="38"/>
  <c r="AP19" i="38"/>
  <c r="AQ19" i="38"/>
  <c r="AQ21" i="38"/>
  <c r="AP21" i="38"/>
  <c r="AP14" i="38"/>
  <c r="AQ14" i="38"/>
  <c r="AQ17" i="38"/>
  <c r="AP17" i="38"/>
  <c r="AP16" i="38"/>
  <c r="AQ16" i="38"/>
  <c r="AP20" i="38"/>
  <c r="AQ20" i="38"/>
  <c r="AQ22" i="38"/>
  <c r="AR22" i="38" s="1"/>
  <c r="AP15" i="38"/>
  <c r="AQ15" i="38"/>
  <c r="AP12" i="38"/>
  <c r="AQ12" i="38"/>
  <c r="AP18" i="38"/>
  <c r="AQ18" i="38"/>
  <c r="C27" i="85"/>
  <c r="C20" i="85"/>
  <c r="I21" i="85"/>
  <c r="H21" i="85"/>
  <c r="G21" i="85"/>
  <c r="J21" i="85"/>
  <c r="K21" i="85"/>
  <c r="L21" i="85"/>
  <c r="M21" i="85"/>
  <c r="N21" i="85"/>
  <c r="O21" i="85"/>
  <c r="P21" i="85"/>
  <c r="Q21" i="85"/>
  <c r="R21" i="85"/>
  <c r="S21" i="85"/>
  <c r="T21" i="85"/>
  <c r="U21" i="85"/>
  <c r="V21" i="85"/>
  <c r="W21" i="85"/>
  <c r="X21" i="85"/>
  <c r="Y21" i="85"/>
  <c r="Z21" i="85"/>
  <c r="AA21" i="85"/>
  <c r="AB21" i="85"/>
  <c r="AC21" i="85"/>
  <c r="AD21" i="85"/>
  <c r="AE21" i="85"/>
  <c r="AF21" i="85"/>
  <c r="AG21" i="85"/>
  <c r="AD22" i="80" l="1"/>
  <c r="Y29" i="80"/>
  <c r="AR17" i="38"/>
  <c r="AR21" i="38"/>
  <c r="AR14" i="38"/>
  <c r="AR11" i="38"/>
  <c r="AR20" i="38"/>
  <c r="AR16" i="38"/>
  <c r="AR19" i="38"/>
  <c r="AR12" i="38"/>
  <c r="AR13" i="38"/>
  <c r="AR15" i="38"/>
  <c r="AR18" i="38"/>
  <c r="AJ26" i="80"/>
  <c r="AK26" i="80"/>
  <c r="AJ23" i="80"/>
  <c r="AK23" i="80"/>
  <c r="AJ20" i="80"/>
  <c r="AK20" i="80"/>
  <c r="AJ27" i="80"/>
  <c r="AK27" i="80"/>
  <c r="C62" i="66"/>
  <c r="E31" i="66"/>
  <c r="C21" i="85"/>
  <c r="F24" i="85"/>
  <c r="F23" i="85"/>
  <c r="F22" i="85" s="1"/>
  <c r="AC24" i="85"/>
  <c r="AC23" i="85"/>
  <c r="AC22" i="85" s="1"/>
  <c r="U24" i="85"/>
  <c r="U23" i="85"/>
  <c r="U22" i="85" s="1"/>
  <c r="M24" i="85"/>
  <c r="M23" i="85"/>
  <c r="M22" i="85" s="1"/>
  <c r="AB24" i="85"/>
  <c r="AB23" i="85"/>
  <c r="AB22" i="85" s="1"/>
  <c r="T24" i="85"/>
  <c r="T23" i="85"/>
  <c r="T22" i="85" s="1"/>
  <c r="L24" i="85"/>
  <c r="L23" i="85"/>
  <c r="L22" i="85" s="1"/>
  <c r="E24" i="85"/>
  <c r="E23" i="85"/>
  <c r="E22" i="85" s="1"/>
  <c r="AA24" i="85"/>
  <c r="AA23" i="85"/>
  <c r="AA22" i="85" s="1"/>
  <c r="S24" i="85"/>
  <c r="S23" i="85"/>
  <c r="S22" i="85" s="1"/>
  <c r="K24" i="85"/>
  <c r="K23" i="85"/>
  <c r="K22" i="85" s="1"/>
  <c r="Z24" i="85"/>
  <c r="Z23" i="85"/>
  <c r="Z22" i="85" s="1"/>
  <c r="R24" i="85"/>
  <c r="R23" i="85"/>
  <c r="R22" i="85" s="1"/>
  <c r="AG23" i="85"/>
  <c r="AG22" i="85" s="1"/>
  <c r="AG24" i="85"/>
  <c r="Q24" i="85"/>
  <c r="Q23" i="85"/>
  <c r="Q22" i="85" s="1"/>
  <c r="G24" i="85"/>
  <c r="G23" i="85"/>
  <c r="G22" i="85" s="1"/>
  <c r="H28" i="85"/>
  <c r="H30" i="80" s="1"/>
  <c r="I21" i="97" s="1"/>
  <c r="R28" i="85"/>
  <c r="R14" i="80" s="1"/>
  <c r="S16" i="97" s="1"/>
  <c r="M28" i="85"/>
  <c r="M14" i="80" s="1"/>
  <c r="N16" i="97" s="1"/>
  <c r="P28" i="85"/>
  <c r="P14" i="80" s="1"/>
  <c r="Q16" i="97" s="1"/>
  <c r="O28" i="85"/>
  <c r="O30" i="80" s="1"/>
  <c r="P21" i="97" s="1"/>
  <c r="AB28" i="85"/>
  <c r="AB30" i="80" s="1"/>
  <c r="W28" i="85"/>
  <c r="W14" i="80" s="1"/>
  <c r="X16" i="97" s="1"/>
  <c r="Z28" i="85"/>
  <c r="Z14" i="80" s="1"/>
  <c r="AA16" i="97" s="1"/>
  <c r="L28" i="85"/>
  <c r="L30" i="80" s="1"/>
  <c r="M21" i="97" s="1"/>
  <c r="AE28" i="85"/>
  <c r="AE14" i="80" s="1"/>
  <c r="AF16" i="97" s="1"/>
  <c r="AD28" i="85"/>
  <c r="AD14" i="80" s="1"/>
  <c r="AE16" i="97" s="1"/>
  <c r="AC28" i="85"/>
  <c r="AC30" i="80" s="1"/>
  <c r="U28" i="85"/>
  <c r="U30" i="80" s="1"/>
  <c r="V21" i="97" s="1"/>
  <c r="G28" i="85"/>
  <c r="G14" i="80" s="1"/>
  <c r="H16" i="97" s="1"/>
  <c r="K28" i="85"/>
  <c r="K14" i="80" s="1"/>
  <c r="L16" i="97" s="1"/>
  <c r="V28" i="85"/>
  <c r="V14" i="80" s="1"/>
  <c r="W16" i="97" s="1"/>
  <c r="AF28" i="85"/>
  <c r="AF30" i="80" s="1"/>
  <c r="D28" i="85"/>
  <c r="T28" i="85"/>
  <c r="T14" i="80" s="1"/>
  <c r="U16" i="97" s="1"/>
  <c r="N28" i="85"/>
  <c r="N30" i="80" s="1"/>
  <c r="O21" i="97" s="1"/>
  <c r="E28" i="85"/>
  <c r="E30" i="80" s="1"/>
  <c r="F21" i="97" s="1"/>
  <c r="X28" i="85"/>
  <c r="X30" i="80" s="1"/>
  <c r="Y21" i="97" s="1"/>
  <c r="S28" i="85"/>
  <c r="S14" i="80" s="1"/>
  <c r="T16" i="97" s="1"/>
  <c r="Y28" i="85"/>
  <c r="Y30" i="80" s="1"/>
  <c r="F28" i="85"/>
  <c r="F14" i="80" s="1"/>
  <c r="G16" i="97" s="1"/>
  <c r="I28" i="85"/>
  <c r="I30" i="80" s="1"/>
  <c r="J21" i="97" s="1"/>
  <c r="AG28" i="85"/>
  <c r="AG30" i="80" s="1"/>
  <c r="J28" i="85"/>
  <c r="J14" i="80" s="1"/>
  <c r="K16" i="97" s="1"/>
  <c r="AA28" i="85"/>
  <c r="AA30" i="80" s="1"/>
  <c r="Q28" i="85"/>
  <c r="Q30" i="80" s="1"/>
  <c r="R21" i="97" s="1"/>
  <c r="Y24" i="85"/>
  <c r="Y23" i="85"/>
  <c r="Y22" i="85" s="1"/>
  <c r="AF24" i="85"/>
  <c r="AF23" i="85"/>
  <c r="AF22" i="85" s="1"/>
  <c r="X24" i="85"/>
  <c r="X23" i="85"/>
  <c r="X22" i="85" s="1"/>
  <c r="P24" i="85"/>
  <c r="P23" i="85"/>
  <c r="P22" i="85" s="1"/>
  <c r="H24" i="85"/>
  <c r="H23" i="85"/>
  <c r="H22" i="85" s="1"/>
  <c r="AE24" i="85"/>
  <c r="AE23" i="85"/>
  <c r="AE22" i="85" s="1"/>
  <c r="W24" i="85"/>
  <c r="W23" i="85"/>
  <c r="W22" i="85" s="1"/>
  <c r="O24" i="85"/>
  <c r="O23" i="85"/>
  <c r="O22" i="85" s="1"/>
  <c r="I24" i="85"/>
  <c r="I23" i="85"/>
  <c r="I22" i="85" s="1"/>
  <c r="J24" i="85"/>
  <c r="J23" i="85"/>
  <c r="J22" i="85" s="1"/>
  <c r="AD24" i="85"/>
  <c r="AD23" i="85"/>
  <c r="AD22" i="85" s="1"/>
  <c r="V24" i="85"/>
  <c r="V23" i="85"/>
  <c r="V22" i="85" s="1"/>
  <c r="N24" i="85"/>
  <c r="N23" i="85"/>
  <c r="N22" i="85" s="1"/>
  <c r="D24" i="85"/>
  <c r="D23" i="85"/>
  <c r="C9" i="90"/>
  <c r="Z21" i="97" l="1"/>
  <c r="AE22" i="80"/>
  <c r="T25" i="80"/>
  <c r="U20" i="97" s="1"/>
  <c r="AD25" i="80"/>
  <c r="AE20" i="97" s="1"/>
  <c r="M25" i="80"/>
  <c r="N20" i="97" s="1"/>
  <c r="AE25" i="80"/>
  <c r="R25" i="80"/>
  <c r="S20" i="97" s="1"/>
  <c r="V25" i="80"/>
  <c r="W20" i="97" s="1"/>
  <c r="Z25" i="80"/>
  <c r="AA20" i="97" s="1"/>
  <c r="S25" i="80"/>
  <c r="T20" i="97" s="1"/>
  <c r="K25" i="80"/>
  <c r="L20" i="97" s="1"/>
  <c r="W25" i="80"/>
  <c r="X20" i="97" s="1"/>
  <c r="G25" i="80"/>
  <c r="H20" i="97" s="1"/>
  <c r="F25" i="80"/>
  <c r="G20" i="97" s="1"/>
  <c r="J25" i="80"/>
  <c r="K20" i="97" s="1"/>
  <c r="P25" i="80"/>
  <c r="Q20" i="97" s="1"/>
  <c r="Z29" i="80"/>
  <c r="AD30" i="80"/>
  <c r="P30" i="80"/>
  <c r="Q21" i="97" s="1"/>
  <c r="S30" i="80"/>
  <c r="T21" i="97" s="1"/>
  <c r="Z30" i="80"/>
  <c r="T30" i="80"/>
  <c r="U21" i="97" s="1"/>
  <c r="F30" i="80"/>
  <c r="G21" i="97" s="1"/>
  <c r="V30" i="80"/>
  <c r="W21" i="97" s="1"/>
  <c r="W30" i="80"/>
  <c r="X21" i="97" s="1"/>
  <c r="AE30" i="80"/>
  <c r="J30" i="80"/>
  <c r="K21" i="97" s="1"/>
  <c r="M30" i="80"/>
  <c r="N21" i="97" s="1"/>
  <c r="G30" i="80"/>
  <c r="H21" i="97" s="1"/>
  <c r="R30" i="80"/>
  <c r="S21" i="97" s="1"/>
  <c r="K30" i="80"/>
  <c r="L21" i="97" s="1"/>
  <c r="AG14" i="80"/>
  <c r="AH16" i="97" s="1"/>
  <c r="D14" i="80"/>
  <c r="E16" i="97" s="1"/>
  <c r="C24" i="85"/>
  <c r="D30" i="80"/>
  <c r="E21" i="97" s="1"/>
  <c r="E14" i="80"/>
  <c r="F16" i="97" s="1"/>
  <c r="AC14" i="80"/>
  <c r="AD16" i="97" s="1"/>
  <c r="L14" i="80"/>
  <c r="M16" i="97" s="1"/>
  <c r="I14" i="80"/>
  <c r="J16" i="97" s="1"/>
  <c r="H14" i="80"/>
  <c r="I16" i="97" s="1"/>
  <c r="AF14" i="80"/>
  <c r="AG16" i="97" s="1"/>
  <c r="P32" i="80"/>
  <c r="P61" i="80" s="1"/>
  <c r="T32" i="80"/>
  <c r="T61" i="80" s="1"/>
  <c r="AD32" i="80"/>
  <c r="AD61" i="80" s="1"/>
  <c r="M32" i="80"/>
  <c r="M61" i="80" s="1"/>
  <c r="AE32" i="80"/>
  <c r="AE61" i="80" s="1"/>
  <c r="F32" i="80"/>
  <c r="F61" i="80" s="1"/>
  <c r="V32" i="80"/>
  <c r="V61" i="80" s="1"/>
  <c r="S32" i="80"/>
  <c r="S61" i="80" s="1"/>
  <c r="W32" i="80"/>
  <c r="W61" i="80" s="1"/>
  <c r="R32" i="80"/>
  <c r="R61" i="80" s="1"/>
  <c r="J32" i="80"/>
  <c r="J61" i="80" s="1"/>
  <c r="Z32" i="80"/>
  <c r="Z61" i="80" s="1"/>
  <c r="G32" i="80"/>
  <c r="G61" i="80" s="1"/>
  <c r="U14" i="80"/>
  <c r="V16" i="97" s="1"/>
  <c r="N14" i="80"/>
  <c r="O16" i="97" s="1"/>
  <c r="O14" i="80"/>
  <c r="P16" i="97" s="1"/>
  <c r="AB14" i="80"/>
  <c r="AC16" i="97" s="1"/>
  <c r="AA14" i="80"/>
  <c r="AB16" i="97" s="1"/>
  <c r="Q14" i="80"/>
  <c r="R16" i="97" s="1"/>
  <c r="K32" i="80"/>
  <c r="K61" i="80" s="1"/>
  <c r="Y14" i="80"/>
  <c r="Z16" i="97" s="1"/>
  <c r="X14" i="80"/>
  <c r="Y16" i="97" s="1"/>
  <c r="C28" i="85"/>
  <c r="D22" i="85"/>
  <c r="C22" i="85" s="1"/>
  <c r="C23" i="85"/>
  <c r="AA30" i="85"/>
  <c r="AA29" i="85" s="1"/>
  <c r="AA31" i="85"/>
  <c r="E30" i="85"/>
  <c r="E29" i="85" s="1"/>
  <c r="E31" i="85"/>
  <c r="U31" i="85"/>
  <c r="U30" i="85"/>
  <c r="U29" i="85" s="1"/>
  <c r="O31" i="85"/>
  <c r="O30" i="85"/>
  <c r="O29" i="85" s="1"/>
  <c r="J31" i="85"/>
  <c r="J30" i="85"/>
  <c r="J29" i="85" s="1"/>
  <c r="N31" i="85"/>
  <c r="N30" i="85"/>
  <c r="N29" i="85" s="1"/>
  <c r="AC30" i="85"/>
  <c r="AC29" i="85" s="1"/>
  <c r="AC31" i="85"/>
  <c r="P31" i="85"/>
  <c r="P30" i="85"/>
  <c r="P29" i="85" s="1"/>
  <c r="AG30" i="85"/>
  <c r="AG29" i="85" s="1"/>
  <c r="AG31" i="85"/>
  <c r="T31" i="85"/>
  <c r="T30" i="85"/>
  <c r="T29" i="85" s="1"/>
  <c r="AD31" i="85"/>
  <c r="AD30" i="85"/>
  <c r="AD29" i="85" s="1"/>
  <c r="M30" i="85"/>
  <c r="M29" i="85" s="1"/>
  <c r="M31" i="85"/>
  <c r="C39" i="90"/>
  <c r="F31" i="85"/>
  <c r="F30" i="85"/>
  <c r="F29" i="85" s="1"/>
  <c r="AF31" i="85"/>
  <c r="AF30" i="85"/>
  <c r="AF29" i="85" s="1"/>
  <c r="L31" i="85"/>
  <c r="L30" i="85"/>
  <c r="L29" i="85" s="1"/>
  <c r="H30" i="85"/>
  <c r="H29" i="85" s="1"/>
  <c r="H31" i="85"/>
  <c r="I31" i="85"/>
  <c r="I30" i="85"/>
  <c r="I29" i="85" s="1"/>
  <c r="D31" i="85"/>
  <c r="D30" i="85"/>
  <c r="AE30" i="85"/>
  <c r="AE29" i="85" s="1"/>
  <c r="AE31" i="85"/>
  <c r="R30" i="85"/>
  <c r="R29" i="85" s="1"/>
  <c r="R31" i="85"/>
  <c r="Y30" i="85"/>
  <c r="Y29" i="85" s="1"/>
  <c r="Y31" i="85"/>
  <c r="V31" i="85"/>
  <c r="V30" i="85"/>
  <c r="V29" i="85" s="1"/>
  <c r="Z31" i="85"/>
  <c r="Z30" i="85"/>
  <c r="Z29" i="85" s="1"/>
  <c r="S30" i="85"/>
  <c r="S29" i="85" s="1"/>
  <c r="S31" i="85"/>
  <c r="K31" i="85"/>
  <c r="K30" i="85"/>
  <c r="K29" i="85" s="1"/>
  <c r="W31" i="85"/>
  <c r="W30" i="85"/>
  <c r="W29" i="85" s="1"/>
  <c r="Q30" i="85"/>
  <c r="Q29" i="85" s="1"/>
  <c r="Q31" i="85"/>
  <c r="X30" i="85"/>
  <c r="X29" i="85" s="1"/>
  <c r="X31" i="85"/>
  <c r="G30" i="85"/>
  <c r="G29" i="85" s="1"/>
  <c r="G31" i="85"/>
  <c r="AB31" i="85"/>
  <c r="AB30" i="85"/>
  <c r="AB29" i="85" s="1"/>
  <c r="C4" i="66"/>
  <c r="AF20" i="97" l="1"/>
  <c r="AJ16" i="97"/>
  <c r="AI16" i="97"/>
  <c r="AA21" i="97"/>
  <c r="AF22" i="80"/>
  <c r="AF25" i="80"/>
  <c r="N25" i="80"/>
  <c r="O20" i="97" s="1"/>
  <c r="H25" i="80"/>
  <c r="I20" i="97" s="1"/>
  <c r="AG25" i="80"/>
  <c r="I25" i="80"/>
  <c r="J20" i="97" s="1"/>
  <c r="AB25" i="80"/>
  <c r="AC20" i="97" s="1"/>
  <c r="O25" i="80"/>
  <c r="P20" i="97" s="1"/>
  <c r="X25" i="80"/>
  <c r="Y20" i="97" s="1"/>
  <c r="U25" i="80"/>
  <c r="V20" i="97" s="1"/>
  <c r="Y25" i="80"/>
  <c r="Z20" i="97" s="1"/>
  <c r="L25" i="80"/>
  <c r="M20" i="97" s="1"/>
  <c r="AA29" i="80"/>
  <c r="AB21" i="97" s="1"/>
  <c r="AC25" i="80"/>
  <c r="AD20" i="97" s="1"/>
  <c r="Q25" i="80"/>
  <c r="R20" i="97" s="1"/>
  <c r="AA25" i="80"/>
  <c r="AB20" i="97" s="1"/>
  <c r="AG32" i="80"/>
  <c r="AG61" i="80" s="1"/>
  <c r="E32" i="80"/>
  <c r="E25" i="80"/>
  <c r="F20" i="97" s="1"/>
  <c r="AK30" i="80"/>
  <c r="AK14" i="80"/>
  <c r="D57" i="90" s="1"/>
  <c r="D32" i="80"/>
  <c r="AI14" i="80"/>
  <c r="D34" i="66" s="1"/>
  <c r="AJ14" i="80"/>
  <c r="C57" i="90" s="1"/>
  <c r="AH14" i="80"/>
  <c r="C34" i="66" s="1"/>
  <c r="AI30" i="80"/>
  <c r="D22" i="66" s="1"/>
  <c r="AJ30" i="80"/>
  <c r="AH30" i="80"/>
  <c r="C22" i="66" s="1"/>
  <c r="D25" i="80"/>
  <c r="E20" i="97" s="1"/>
  <c r="AC32" i="80"/>
  <c r="AC61" i="80" s="1"/>
  <c r="L32" i="80"/>
  <c r="L61" i="80" s="1"/>
  <c r="I32" i="80"/>
  <c r="I61" i="80" s="1"/>
  <c r="AF32" i="80"/>
  <c r="AF61" i="80" s="1"/>
  <c r="H32" i="80"/>
  <c r="H61" i="80" s="1"/>
  <c r="AA32" i="80"/>
  <c r="AA61" i="80" s="1"/>
  <c r="U32" i="80"/>
  <c r="U61" i="80" s="1"/>
  <c r="Y32" i="80"/>
  <c r="Y61" i="80" s="1"/>
  <c r="Q32" i="80"/>
  <c r="Q61" i="80" s="1"/>
  <c r="AB32" i="80"/>
  <c r="AB61" i="80" s="1"/>
  <c r="X32" i="80"/>
  <c r="X61" i="80" s="1"/>
  <c r="O32" i="80"/>
  <c r="O61" i="80" s="1"/>
  <c r="N32" i="80"/>
  <c r="N61" i="80" s="1"/>
  <c r="C31" i="85"/>
  <c r="D29" i="85"/>
  <c r="C29" i="85" s="1"/>
  <c r="AC6" i="38" s="1"/>
  <c r="AB6" i="38" s="1"/>
  <c r="C30" i="85"/>
  <c r="AG20" i="97" l="1"/>
  <c r="AG22" i="80"/>
  <c r="AH20" i="97" s="1"/>
  <c r="AB29" i="80"/>
  <c r="AC21" i="97" s="1"/>
  <c r="AH6" i="38"/>
  <c r="D72" i="85"/>
  <c r="AK32" i="80"/>
  <c r="AK25" i="80"/>
  <c r="D49" i="90" s="1"/>
  <c r="AJ25" i="80"/>
  <c r="C49" i="90" s="1"/>
  <c r="AH25" i="80"/>
  <c r="C20" i="66" s="1"/>
  <c r="AI25" i="80"/>
  <c r="D20" i="66" s="1"/>
  <c r="D61" i="80"/>
  <c r="AI32" i="80"/>
  <c r="D26" i="66" s="1"/>
  <c r="AJ32" i="80"/>
  <c r="AH32" i="80"/>
  <c r="C26" i="66" s="1"/>
  <c r="AC3" i="38"/>
  <c r="AC4" i="38"/>
  <c r="AB4" i="38" s="1"/>
  <c r="AC22" i="38"/>
  <c r="AC14" i="38"/>
  <c r="AC10" i="38"/>
  <c r="AC15" i="38"/>
  <c r="AC7" i="38"/>
  <c r="AB7" i="38" s="1"/>
  <c r="AC17" i="38"/>
  <c r="AB17" i="38" s="1"/>
  <c r="AC8" i="38"/>
  <c r="AC20" i="38"/>
  <c r="AC30" i="38"/>
  <c r="AC19" i="38"/>
  <c r="AC29" i="38"/>
  <c r="AC24" i="38"/>
  <c r="AC13" i="38"/>
  <c r="AC12" i="38"/>
  <c r="AC5" i="38"/>
  <c r="AC11" i="38"/>
  <c r="AC23" i="38"/>
  <c r="AC32" i="38"/>
  <c r="AC31" i="38"/>
  <c r="AC26" i="38"/>
  <c r="AC16" i="38"/>
  <c r="AC25" i="38"/>
  <c r="AC28" i="38"/>
  <c r="AC9" i="38"/>
  <c r="AC18" i="38"/>
  <c r="AC27" i="38"/>
  <c r="AC21" i="38"/>
  <c r="E61" i="80"/>
  <c r="AH4" i="38" l="1"/>
  <c r="AI20" i="97"/>
  <c r="AJ20" i="97"/>
  <c r="AJ22" i="80"/>
  <c r="AK22" i="80"/>
  <c r="AH17" i="38"/>
  <c r="D83" i="85"/>
  <c r="AK19" i="80"/>
  <c r="E72" i="85"/>
  <c r="F72" i="85" s="1"/>
  <c r="G72" i="85" s="1"/>
  <c r="H72" i="85" s="1"/>
  <c r="I72" i="85" s="1"/>
  <c r="J72" i="85" s="1"/>
  <c r="K72" i="85" s="1"/>
  <c r="L72" i="85" s="1"/>
  <c r="M72" i="85" s="1"/>
  <c r="N72" i="85" s="1"/>
  <c r="O72" i="85" s="1"/>
  <c r="P72" i="85" s="1"/>
  <c r="Q72" i="85" s="1"/>
  <c r="R72" i="85" s="1"/>
  <c r="S72" i="85" s="1"/>
  <c r="T72" i="85" s="1"/>
  <c r="U72" i="85" s="1"/>
  <c r="V72" i="85" s="1"/>
  <c r="W72" i="85" s="1"/>
  <c r="X72" i="85" s="1"/>
  <c r="Y72" i="85" s="1"/>
  <c r="Z72" i="85" s="1"/>
  <c r="AA72" i="85" s="1"/>
  <c r="AB72" i="85" s="1"/>
  <c r="AC72" i="85" s="1"/>
  <c r="AD72" i="85" s="1"/>
  <c r="AE72" i="85" s="1"/>
  <c r="AF72" i="85" s="1"/>
  <c r="AG72" i="85" s="1"/>
  <c r="D106" i="85"/>
  <c r="D70" i="85"/>
  <c r="AH7" i="38"/>
  <c r="D73" i="85"/>
  <c r="AJ19" i="80"/>
  <c r="AC29" i="80"/>
  <c r="AD21" i="97" s="1"/>
  <c r="V7" i="89"/>
  <c r="AB5" i="38"/>
  <c r="AH33" i="38" s="1"/>
  <c r="AI61" i="80"/>
  <c r="AH61" i="80"/>
  <c r="AK61" i="80"/>
  <c r="AJ61" i="80"/>
  <c r="W34" i="89"/>
  <c r="W31" i="89"/>
  <c r="S29" i="89"/>
  <c r="S27" i="89"/>
  <c r="W35" i="89"/>
  <c r="S30" i="89"/>
  <c r="W32" i="89"/>
  <c r="W33" i="89"/>
  <c r="W36" i="89"/>
  <c r="S28" i="89"/>
  <c r="U8" i="89"/>
  <c r="S17" i="89"/>
  <c r="AM17" i="89" s="1"/>
  <c r="S19" i="89"/>
  <c r="AM19" i="89" s="1"/>
  <c r="S13" i="89"/>
  <c r="AM13" i="89" s="1"/>
  <c r="S16" i="89"/>
  <c r="AM16" i="89" s="1"/>
  <c r="S20" i="89"/>
  <c r="AM20" i="89" s="1"/>
  <c r="S14" i="89"/>
  <c r="AM14" i="89" s="1"/>
  <c r="S21" i="89"/>
  <c r="AM21" i="89" s="1"/>
  <c r="S22" i="89"/>
  <c r="AM22" i="89" s="1"/>
  <c r="S24" i="89"/>
  <c r="S18" i="89"/>
  <c r="AM18" i="89" s="1"/>
  <c r="S25" i="89"/>
  <c r="S23" i="89"/>
  <c r="AM23" i="89" s="1"/>
  <c r="S26" i="89"/>
  <c r="S15" i="89"/>
  <c r="AM15" i="89" s="1"/>
  <c r="C47" i="90" l="1"/>
  <c r="D47" i="90"/>
  <c r="E83" i="85"/>
  <c r="F83" i="85" s="1"/>
  <c r="G83" i="85" s="1"/>
  <c r="H83" i="85" s="1"/>
  <c r="I83" i="85" s="1"/>
  <c r="J83" i="85" s="1"/>
  <c r="K83" i="85" s="1"/>
  <c r="L83" i="85" s="1"/>
  <c r="M83" i="85" s="1"/>
  <c r="N83" i="85" s="1"/>
  <c r="O83" i="85" s="1"/>
  <c r="P83" i="85" s="1"/>
  <c r="Q83" i="85" s="1"/>
  <c r="R83" i="85" s="1"/>
  <c r="S83" i="85" s="1"/>
  <c r="T83" i="85" s="1"/>
  <c r="U83" i="85" s="1"/>
  <c r="V83" i="85" s="1"/>
  <c r="W83" i="85" s="1"/>
  <c r="X83" i="85" s="1"/>
  <c r="Y83" i="85" s="1"/>
  <c r="Z83" i="85" s="1"/>
  <c r="AA83" i="85" s="1"/>
  <c r="AB83" i="85" s="1"/>
  <c r="AC83" i="85" s="1"/>
  <c r="AD83" i="85" s="1"/>
  <c r="AE83" i="85" s="1"/>
  <c r="AF83" i="85" s="1"/>
  <c r="AG83" i="85" s="1"/>
  <c r="D117" i="85"/>
  <c r="AH5" i="38"/>
  <c r="D71" i="85"/>
  <c r="E73" i="85"/>
  <c r="F73" i="85" s="1"/>
  <c r="G73" i="85" s="1"/>
  <c r="H73" i="85" s="1"/>
  <c r="I73" i="85" s="1"/>
  <c r="J73" i="85" s="1"/>
  <c r="K73" i="85" s="1"/>
  <c r="L73" i="85" s="1"/>
  <c r="M73" i="85" s="1"/>
  <c r="N73" i="85" s="1"/>
  <c r="O73" i="85" s="1"/>
  <c r="P73" i="85" s="1"/>
  <c r="Q73" i="85" s="1"/>
  <c r="R73" i="85" s="1"/>
  <c r="S73" i="85" s="1"/>
  <c r="T73" i="85" s="1"/>
  <c r="U73" i="85" s="1"/>
  <c r="V73" i="85" s="1"/>
  <c r="W73" i="85" s="1"/>
  <c r="X73" i="85" s="1"/>
  <c r="Y73" i="85" s="1"/>
  <c r="Z73" i="85" s="1"/>
  <c r="AA73" i="85" s="1"/>
  <c r="AB73" i="85" s="1"/>
  <c r="AC73" i="85" s="1"/>
  <c r="AD73" i="85" s="1"/>
  <c r="AE73" i="85" s="1"/>
  <c r="AF73" i="85" s="1"/>
  <c r="AG73" i="85" s="1"/>
  <c r="D107" i="85"/>
  <c r="E106" i="85"/>
  <c r="F106" i="85" s="1"/>
  <c r="G106" i="85" s="1"/>
  <c r="H106" i="85" s="1"/>
  <c r="I106" i="85" s="1"/>
  <c r="J106" i="85" s="1"/>
  <c r="K106" i="85" s="1"/>
  <c r="L106" i="85" s="1"/>
  <c r="M106" i="85" s="1"/>
  <c r="N106" i="85" s="1"/>
  <c r="O106" i="85" s="1"/>
  <c r="P106" i="85" s="1"/>
  <c r="Q106" i="85" s="1"/>
  <c r="R106" i="85" s="1"/>
  <c r="S106" i="85" s="1"/>
  <c r="T106" i="85" s="1"/>
  <c r="U106" i="85" s="1"/>
  <c r="V106" i="85" s="1"/>
  <c r="W106" i="85" s="1"/>
  <c r="X106" i="85" s="1"/>
  <c r="Y106" i="85" s="1"/>
  <c r="Z106" i="85" s="1"/>
  <c r="AA106" i="85" s="1"/>
  <c r="AB106" i="85" s="1"/>
  <c r="AC106" i="85" s="1"/>
  <c r="AD106" i="85" s="1"/>
  <c r="AE106" i="85" s="1"/>
  <c r="AF106" i="85" s="1"/>
  <c r="AG106" i="85" s="1"/>
  <c r="AH72" i="85"/>
  <c r="AD29" i="80"/>
  <c r="AE21" i="97" s="1"/>
  <c r="C72" i="85"/>
  <c r="E70" i="85"/>
  <c r="F70" i="85" s="1"/>
  <c r="G70" i="85" s="1"/>
  <c r="H70" i="85" s="1"/>
  <c r="I70" i="85" s="1"/>
  <c r="J70" i="85" s="1"/>
  <c r="K70" i="85" s="1"/>
  <c r="L70" i="85" s="1"/>
  <c r="M70" i="85" s="1"/>
  <c r="N70" i="85" s="1"/>
  <c r="O70" i="85" s="1"/>
  <c r="P70" i="85" s="1"/>
  <c r="Q70" i="85" s="1"/>
  <c r="R70" i="85" s="1"/>
  <c r="S70" i="85" s="1"/>
  <c r="T70" i="85" s="1"/>
  <c r="U70" i="85" s="1"/>
  <c r="V70" i="85" s="1"/>
  <c r="W70" i="85" s="1"/>
  <c r="X70" i="85" s="1"/>
  <c r="Y70" i="85" s="1"/>
  <c r="Z70" i="85" s="1"/>
  <c r="AA70" i="85" s="1"/>
  <c r="AB70" i="85" s="1"/>
  <c r="AC70" i="85" s="1"/>
  <c r="AD70" i="85" s="1"/>
  <c r="AE70" i="85" s="1"/>
  <c r="AF70" i="85" s="1"/>
  <c r="AG70" i="85" s="1"/>
  <c r="D104" i="85"/>
  <c r="T10" i="89"/>
  <c r="V10" i="89"/>
  <c r="S11" i="89"/>
  <c r="V11" i="89"/>
  <c r="AL11" i="89" s="1"/>
  <c r="AN10" i="89"/>
  <c r="V9" i="89"/>
  <c r="U9" i="89"/>
  <c r="U7" i="89"/>
  <c r="T7" i="89"/>
  <c r="W24" i="89"/>
  <c r="W28" i="89"/>
  <c r="W27" i="89"/>
  <c r="W18" i="89"/>
  <c r="W22" i="89"/>
  <c r="W19" i="89"/>
  <c r="W25" i="89"/>
  <c r="W16" i="89"/>
  <c r="W26" i="89"/>
  <c r="W20" i="89"/>
  <c r="W17" i="89"/>
  <c r="S10" i="89"/>
  <c r="AM10" i="89" s="1"/>
  <c r="U10" i="89"/>
  <c r="AK26" i="89"/>
  <c r="AK30" i="89"/>
  <c r="AK29" i="89"/>
  <c r="AK28" i="89"/>
  <c r="AK22" i="89"/>
  <c r="AK19" i="89"/>
  <c r="AK23" i="89"/>
  <c r="AK24" i="89"/>
  <c r="AK25" i="89"/>
  <c r="AK20" i="89"/>
  <c r="W30" i="89"/>
  <c r="AK27" i="89"/>
  <c r="W23" i="89"/>
  <c r="AK21" i="89"/>
  <c r="W21" i="89"/>
  <c r="W29" i="89"/>
  <c r="S9" i="89"/>
  <c r="T9" i="89"/>
  <c r="AN9" i="89" s="1"/>
  <c r="AK15" i="89"/>
  <c r="W15" i="89"/>
  <c r="AK18" i="89"/>
  <c r="AK16" i="89"/>
  <c r="AK17" i="89"/>
  <c r="S12" i="89"/>
  <c r="AM12" i="89" s="1"/>
  <c r="T12" i="89"/>
  <c r="T8" i="89"/>
  <c r="AN8" i="89" s="1"/>
  <c r="S8" i="89"/>
  <c r="W14" i="89"/>
  <c r="AS37" i="89"/>
  <c r="AK13" i="89"/>
  <c r="W13" i="89"/>
  <c r="AK14" i="89"/>
  <c r="E117" i="85" l="1"/>
  <c r="F117" i="85" s="1"/>
  <c r="G117" i="85" s="1"/>
  <c r="H117" i="85" s="1"/>
  <c r="I117" i="85" s="1"/>
  <c r="J117" i="85" s="1"/>
  <c r="K117" i="85" s="1"/>
  <c r="L117" i="85" s="1"/>
  <c r="M117" i="85" s="1"/>
  <c r="N117" i="85" s="1"/>
  <c r="O117" i="85" s="1"/>
  <c r="P117" i="85" s="1"/>
  <c r="Q117" i="85" s="1"/>
  <c r="R117" i="85" s="1"/>
  <c r="S117" i="85" s="1"/>
  <c r="T117" i="85" s="1"/>
  <c r="U117" i="85" s="1"/>
  <c r="V117" i="85" s="1"/>
  <c r="W117" i="85" s="1"/>
  <c r="X117" i="85" s="1"/>
  <c r="Y117" i="85" s="1"/>
  <c r="Z117" i="85" s="1"/>
  <c r="AA117" i="85" s="1"/>
  <c r="AB117" i="85" s="1"/>
  <c r="AC117" i="85" s="1"/>
  <c r="AD117" i="85" s="1"/>
  <c r="AE117" i="85" s="1"/>
  <c r="AF117" i="85" s="1"/>
  <c r="AG117" i="85" s="1"/>
  <c r="AH83" i="85"/>
  <c r="C83" i="85"/>
  <c r="E104" i="85"/>
  <c r="F104" i="85" s="1"/>
  <c r="G104" i="85" s="1"/>
  <c r="H104" i="85" s="1"/>
  <c r="I104" i="85" s="1"/>
  <c r="J104" i="85" s="1"/>
  <c r="K104" i="85" s="1"/>
  <c r="L104" i="85" s="1"/>
  <c r="M104" i="85" s="1"/>
  <c r="N104" i="85" s="1"/>
  <c r="O104" i="85" s="1"/>
  <c r="P104" i="85" s="1"/>
  <c r="Q104" i="85" s="1"/>
  <c r="R104" i="85" s="1"/>
  <c r="S104" i="85" s="1"/>
  <c r="T104" i="85" s="1"/>
  <c r="U104" i="85" s="1"/>
  <c r="V104" i="85" s="1"/>
  <c r="W104" i="85" s="1"/>
  <c r="X104" i="85" s="1"/>
  <c r="Y104" i="85" s="1"/>
  <c r="Z104" i="85" s="1"/>
  <c r="AA104" i="85" s="1"/>
  <c r="AB104" i="85" s="1"/>
  <c r="AC104" i="85" s="1"/>
  <c r="AD104" i="85" s="1"/>
  <c r="AE104" i="85" s="1"/>
  <c r="AF104" i="85" s="1"/>
  <c r="AG104" i="85" s="1"/>
  <c r="E107" i="85"/>
  <c r="F107" i="85" s="1"/>
  <c r="G107" i="85" s="1"/>
  <c r="H107" i="85" s="1"/>
  <c r="I107" i="85" s="1"/>
  <c r="J107" i="85" s="1"/>
  <c r="K107" i="85" s="1"/>
  <c r="L107" i="85" s="1"/>
  <c r="M107" i="85" s="1"/>
  <c r="N107" i="85" s="1"/>
  <c r="O107" i="85" s="1"/>
  <c r="P107" i="85" s="1"/>
  <c r="Q107" i="85" s="1"/>
  <c r="R107" i="85" s="1"/>
  <c r="S107" i="85" s="1"/>
  <c r="T107" i="85" s="1"/>
  <c r="U107" i="85" s="1"/>
  <c r="V107" i="85" s="1"/>
  <c r="W107" i="85" s="1"/>
  <c r="X107" i="85" s="1"/>
  <c r="Y107" i="85" s="1"/>
  <c r="Z107" i="85" s="1"/>
  <c r="AA107" i="85" s="1"/>
  <c r="AB107" i="85" s="1"/>
  <c r="AC107" i="85" s="1"/>
  <c r="AD107" i="85" s="1"/>
  <c r="AE107" i="85" s="1"/>
  <c r="AF107" i="85" s="1"/>
  <c r="AG107" i="85" s="1"/>
  <c r="C73" i="85"/>
  <c r="AE29" i="80"/>
  <c r="AF21" i="97" s="1"/>
  <c r="AH73" i="85"/>
  <c r="AH70" i="85"/>
  <c r="C106" i="85"/>
  <c r="E71" i="85"/>
  <c r="F71" i="85" s="1"/>
  <c r="G71" i="85" s="1"/>
  <c r="H71" i="85" s="1"/>
  <c r="I71" i="85" s="1"/>
  <c r="J71" i="85" s="1"/>
  <c r="K71" i="85" s="1"/>
  <c r="L71" i="85" s="1"/>
  <c r="M71" i="85" s="1"/>
  <c r="N71" i="85" s="1"/>
  <c r="O71" i="85" s="1"/>
  <c r="P71" i="85" s="1"/>
  <c r="Q71" i="85" s="1"/>
  <c r="R71" i="85" s="1"/>
  <c r="S71" i="85" s="1"/>
  <c r="T71" i="85" s="1"/>
  <c r="U71" i="85" s="1"/>
  <c r="V71" i="85" s="1"/>
  <c r="W71" i="85" s="1"/>
  <c r="X71" i="85" s="1"/>
  <c r="Y71" i="85" s="1"/>
  <c r="Z71" i="85" s="1"/>
  <c r="AA71" i="85" s="1"/>
  <c r="AB71" i="85" s="1"/>
  <c r="AC71" i="85" s="1"/>
  <c r="AD71" i="85" s="1"/>
  <c r="AE71" i="85" s="1"/>
  <c r="AF71" i="85" s="1"/>
  <c r="AG71" i="85" s="1"/>
  <c r="D105" i="85"/>
  <c r="C70" i="85"/>
  <c r="AH106" i="85"/>
  <c r="V37" i="89"/>
  <c r="AK11" i="89"/>
  <c r="AM11" i="89"/>
  <c r="W11" i="89"/>
  <c r="AM9" i="89"/>
  <c r="AM8" i="89"/>
  <c r="AN7" i="89"/>
  <c r="AL7" i="89"/>
  <c r="W10" i="89"/>
  <c r="AK10" i="89"/>
  <c r="AL12" i="89"/>
  <c r="AL9" i="89"/>
  <c r="AK9" i="89"/>
  <c r="AL8" i="89"/>
  <c r="U37" i="89"/>
  <c r="AL10" i="89"/>
  <c r="W9" i="89"/>
  <c r="W12" i="89"/>
  <c r="AK12" i="89"/>
  <c r="T37" i="89"/>
  <c r="W8" i="89"/>
  <c r="AK8" i="89"/>
  <c r="AY37" i="89"/>
  <c r="D12" i="80" s="1"/>
  <c r="C117" i="85" l="1"/>
  <c r="AH117" i="85"/>
  <c r="C104" i="85"/>
  <c r="AH71" i="85"/>
  <c r="C71" i="85"/>
  <c r="AH107" i="85"/>
  <c r="AF29" i="80"/>
  <c r="AG21" i="97" s="1"/>
  <c r="C107" i="85"/>
  <c r="E105" i="85"/>
  <c r="F105" i="85" s="1"/>
  <c r="G105" i="85" s="1"/>
  <c r="H105" i="85" s="1"/>
  <c r="I105" i="85" s="1"/>
  <c r="J105" i="85" s="1"/>
  <c r="K105" i="85" s="1"/>
  <c r="L105" i="85" s="1"/>
  <c r="M105" i="85" s="1"/>
  <c r="N105" i="85" s="1"/>
  <c r="O105" i="85" s="1"/>
  <c r="P105" i="85" s="1"/>
  <c r="Q105" i="85" s="1"/>
  <c r="R105" i="85" s="1"/>
  <c r="S105" i="85" s="1"/>
  <c r="T105" i="85" s="1"/>
  <c r="U105" i="85" s="1"/>
  <c r="V105" i="85" s="1"/>
  <c r="W105" i="85" s="1"/>
  <c r="X105" i="85" s="1"/>
  <c r="Y105" i="85" s="1"/>
  <c r="Z105" i="85" s="1"/>
  <c r="AA105" i="85" s="1"/>
  <c r="AB105" i="85" s="1"/>
  <c r="AC105" i="85" s="1"/>
  <c r="AD105" i="85" s="1"/>
  <c r="AE105" i="85" s="1"/>
  <c r="AF105" i="85" s="1"/>
  <c r="AG105" i="85" s="1"/>
  <c r="AH104" i="85"/>
  <c r="E12" i="80"/>
  <c r="F12" i="80" s="1"/>
  <c r="AN37" i="89"/>
  <c r="D57" i="80" s="1"/>
  <c r="AL37" i="89"/>
  <c r="D59" i="80" s="1"/>
  <c r="E15" i="88"/>
  <c r="C14" i="90"/>
  <c r="E13" i="66"/>
  <c r="G13" i="66"/>
  <c r="M91" i="100" l="1"/>
  <c r="M58" i="100" s="1"/>
  <c r="J91" i="100"/>
  <c r="J58" i="100" s="1"/>
  <c r="I91" i="100"/>
  <c r="I58" i="100" s="1"/>
  <c r="O91" i="100"/>
  <c r="O58" i="100" s="1"/>
  <c r="L91" i="100"/>
  <c r="L58" i="100" s="1"/>
  <c r="G91" i="100"/>
  <c r="G58" i="100" s="1"/>
  <c r="H91" i="100"/>
  <c r="H58" i="100" s="1"/>
  <c r="K91" i="100"/>
  <c r="K58" i="100" s="1"/>
  <c r="N91" i="100"/>
  <c r="N58" i="100" s="1"/>
  <c r="C105" i="85"/>
  <c r="AH105" i="85"/>
  <c r="AG29" i="80"/>
  <c r="AH21" i="97" s="1"/>
  <c r="E46" i="66"/>
  <c r="D84" i="90"/>
  <c r="C84" i="90"/>
  <c r="C83" i="90" s="1"/>
  <c r="E59" i="80"/>
  <c r="F59" i="80" s="1"/>
  <c r="G59" i="80" s="1"/>
  <c r="H59" i="80" s="1"/>
  <c r="I59" i="80" s="1"/>
  <c r="J59" i="80" s="1"/>
  <c r="K59" i="80" s="1"/>
  <c r="L59" i="80" s="1"/>
  <c r="M59" i="80" s="1"/>
  <c r="N59" i="80" s="1"/>
  <c r="O59" i="80" s="1"/>
  <c r="P59" i="80" s="1"/>
  <c r="Q59" i="80" s="1"/>
  <c r="R59" i="80" s="1"/>
  <c r="S59" i="80" s="1"/>
  <c r="T59" i="80" s="1"/>
  <c r="U59" i="80" s="1"/>
  <c r="V59" i="80" s="1"/>
  <c r="W59" i="80" s="1"/>
  <c r="X59" i="80" s="1"/>
  <c r="Y59" i="80" s="1"/>
  <c r="Z59" i="80" s="1"/>
  <c r="AA59" i="80" s="1"/>
  <c r="AB59" i="80" s="1"/>
  <c r="AC59" i="80" s="1"/>
  <c r="AD59" i="80" s="1"/>
  <c r="AE59" i="80" s="1"/>
  <c r="AF59" i="80" s="1"/>
  <c r="AG59" i="80" s="1"/>
  <c r="E57" i="80"/>
  <c r="F57" i="80" s="1"/>
  <c r="C15" i="90"/>
  <c r="G12" i="80"/>
  <c r="H95" i="100" l="1"/>
  <c r="H97" i="100" s="1"/>
  <c r="H92" i="100"/>
  <c r="L95" i="100"/>
  <c r="L97" i="100" s="1"/>
  <c r="L92" i="100"/>
  <c r="O95" i="100"/>
  <c r="O98" i="100" s="1"/>
  <c r="O92" i="100"/>
  <c r="I95" i="100"/>
  <c r="I97" i="100" s="1"/>
  <c r="I92" i="100"/>
  <c r="N95" i="100"/>
  <c r="N97" i="100" s="1"/>
  <c r="N92" i="100"/>
  <c r="J95" i="100"/>
  <c r="J97" i="100" s="1"/>
  <c r="J92" i="100"/>
  <c r="G95" i="100"/>
  <c r="G98" i="100" s="1"/>
  <c r="G92" i="100"/>
  <c r="K95" i="100"/>
  <c r="K97" i="100" s="1"/>
  <c r="K92" i="100"/>
  <c r="M95" i="100"/>
  <c r="M98" i="100" s="1"/>
  <c r="M92" i="100"/>
  <c r="AI21" i="97"/>
  <c r="AJ21" i="97"/>
  <c r="AJ29" i="80"/>
  <c r="C48" i="90" s="1"/>
  <c r="AK29" i="80"/>
  <c r="D48" i="90" s="1"/>
  <c r="AH59" i="80"/>
  <c r="E43" i="66" s="1"/>
  <c r="AI59" i="80"/>
  <c r="F43" i="66" s="1"/>
  <c r="AJ59" i="80"/>
  <c r="C88" i="90" s="1"/>
  <c r="AK59" i="80"/>
  <c r="D88" i="90" s="1"/>
  <c r="G57" i="80"/>
  <c r="C42" i="80"/>
  <c r="H12" i="80"/>
  <c r="C67" i="66"/>
  <c r="C55" i="66"/>
  <c r="E35" i="85"/>
  <c r="H98" i="100" l="1"/>
  <c r="K98" i="100"/>
  <c r="N98" i="100"/>
  <c r="L98" i="100"/>
  <c r="M97" i="100"/>
  <c r="I98" i="100"/>
  <c r="J98" i="100"/>
  <c r="O97" i="100"/>
  <c r="G97" i="100"/>
  <c r="H57" i="80"/>
  <c r="F35" i="85"/>
  <c r="E40" i="84"/>
  <c r="C43" i="80"/>
  <c r="D11" i="83"/>
  <c r="E41" i="84"/>
  <c r="D12" i="83"/>
  <c r="I12" i="80"/>
  <c r="C69" i="66"/>
  <c r="C66" i="66"/>
  <c r="G35" i="85" l="1"/>
  <c r="I57" i="80"/>
  <c r="E39" i="84"/>
  <c r="J12" i="80"/>
  <c r="E40" i="66"/>
  <c r="F40" i="66"/>
  <c r="H35" i="85" l="1"/>
  <c r="J57" i="80"/>
  <c r="K12" i="80"/>
  <c r="C42" i="66"/>
  <c r="I35" i="85" l="1"/>
  <c r="K57" i="80"/>
  <c r="L12" i="80"/>
  <c r="J35" i="85" l="1"/>
  <c r="L57" i="80"/>
  <c r="F30" i="66"/>
  <c r="D83" i="90" s="1"/>
  <c r="M12" i="80"/>
  <c r="K35" i="85" l="1"/>
  <c r="M57" i="80"/>
  <c r="N12" i="80"/>
  <c r="L35" i="85" l="1"/>
  <c r="N57" i="80"/>
  <c r="O12" i="80"/>
  <c r="G46" i="66"/>
  <c r="M35" i="85" l="1"/>
  <c r="O57" i="80"/>
  <c r="P12" i="80"/>
  <c r="N35" i="85" l="1"/>
  <c r="P57" i="80"/>
  <c r="Q12" i="80"/>
  <c r="C63" i="66"/>
  <c r="C65" i="66"/>
  <c r="O35" i="85" l="1"/>
  <c r="Q57" i="80"/>
  <c r="R12" i="80"/>
  <c r="P35" i="85" l="1"/>
  <c r="R57" i="80"/>
  <c r="S12" i="80"/>
  <c r="E54" i="85"/>
  <c r="Q35" i="85" l="1"/>
  <c r="S57" i="80"/>
  <c r="F54" i="85"/>
  <c r="G54" i="85" s="1"/>
  <c r="H54" i="85" s="1"/>
  <c r="I54" i="85" s="1"/>
  <c r="J54" i="85" s="1"/>
  <c r="K54" i="85" s="1"/>
  <c r="L54" i="85" s="1"/>
  <c r="M54" i="85" s="1"/>
  <c r="N54" i="85" s="1"/>
  <c r="O54" i="85" s="1"/>
  <c r="P54" i="85" s="1"/>
  <c r="Q54" i="85" s="1"/>
  <c r="R54" i="85" s="1"/>
  <c r="S54" i="85" s="1"/>
  <c r="T54" i="85" s="1"/>
  <c r="U54" i="85" s="1"/>
  <c r="V54" i="85" s="1"/>
  <c r="W54" i="85" s="1"/>
  <c r="X54" i="85" s="1"/>
  <c r="Y54" i="85" s="1"/>
  <c r="Z54" i="85" s="1"/>
  <c r="AA54" i="85" s="1"/>
  <c r="AB54" i="85" s="1"/>
  <c r="AC54" i="85" s="1"/>
  <c r="AD54" i="85" s="1"/>
  <c r="AE54" i="85" s="1"/>
  <c r="AF54" i="85" s="1"/>
  <c r="AG54" i="85" s="1"/>
  <c r="T12" i="80"/>
  <c r="R35" i="85" l="1"/>
  <c r="T57" i="80"/>
  <c r="C54" i="85"/>
  <c r="AH54" i="85"/>
  <c r="U12" i="80"/>
  <c r="E50" i="85"/>
  <c r="S35" i="85" l="1"/>
  <c r="U57" i="80"/>
  <c r="C8" i="90"/>
  <c r="F50" i="85"/>
  <c r="G50" i="85" s="1"/>
  <c r="H50" i="85" s="1"/>
  <c r="I50" i="85" s="1"/>
  <c r="J50" i="85" s="1"/>
  <c r="K50" i="85" s="1"/>
  <c r="L50" i="85" s="1"/>
  <c r="M50" i="85" s="1"/>
  <c r="N50" i="85" s="1"/>
  <c r="O50" i="85" s="1"/>
  <c r="P50" i="85" s="1"/>
  <c r="Q50" i="85" s="1"/>
  <c r="R50" i="85" s="1"/>
  <c r="S50" i="85" s="1"/>
  <c r="T50" i="85" s="1"/>
  <c r="U50" i="85" s="1"/>
  <c r="V50" i="85" s="1"/>
  <c r="W50" i="85" s="1"/>
  <c r="X50" i="85" s="1"/>
  <c r="Y50" i="85" s="1"/>
  <c r="Z50" i="85" s="1"/>
  <c r="AA50" i="85" s="1"/>
  <c r="AB50" i="85" s="1"/>
  <c r="AC50" i="85" s="1"/>
  <c r="AD50" i="85" s="1"/>
  <c r="AE50" i="85" s="1"/>
  <c r="AF50" i="85" s="1"/>
  <c r="AG50" i="85" s="1"/>
  <c r="V12" i="80"/>
  <c r="D8" i="83" l="1"/>
  <c r="D5" i="83" s="1"/>
  <c r="C38" i="78"/>
  <c r="T35" i="85"/>
  <c r="V57" i="80"/>
  <c r="C50" i="85"/>
  <c r="AH50" i="85"/>
  <c r="W12" i="80"/>
  <c r="E52" i="85"/>
  <c r="E48" i="85"/>
  <c r="E41" i="85"/>
  <c r="E44" i="85"/>
  <c r="E39" i="85"/>
  <c r="E49" i="85"/>
  <c r="E43" i="85"/>
  <c r="E38" i="85"/>
  <c r="E40" i="85"/>
  <c r="E42" i="85"/>
  <c r="E51" i="85"/>
  <c r="E46" i="85"/>
  <c r="E36" i="85"/>
  <c r="E37" i="85"/>
  <c r="E47" i="85"/>
  <c r="E53" i="85"/>
  <c r="E45" i="85"/>
  <c r="C8" i="78" l="1"/>
  <c r="D6" i="78" s="1"/>
  <c r="C40" i="80"/>
  <c r="AH12" i="80"/>
  <c r="C33" i="66" s="1"/>
  <c r="AI12" i="80"/>
  <c r="D33" i="66" s="1"/>
  <c r="P7" i="78"/>
  <c r="Q8" i="83" s="1"/>
  <c r="Q7" i="78"/>
  <c r="R8" i="83" s="1"/>
  <c r="U7" i="78"/>
  <c r="V8" i="83" s="1"/>
  <c r="K7" i="78"/>
  <c r="L8" i="83" s="1"/>
  <c r="AE7" i="78"/>
  <c r="AF8" i="83" s="1"/>
  <c r="Z7" i="78"/>
  <c r="AA8" i="83" s="1"/>
  <c r="E7" i="78"/>
  <c r="F8" i="83" s="1"/>
  <c r="W7" i="78"/>
  <c r="X8" i="83" s="1"/>
  <c r="R7" i="78"/>
  <c r="S8" i="83" s="1"/>
  <c r="AB7" i="78"/>
  <c r="AC8" i="83" s="1"/>
  <c r="S7" i="78"/>
  <c r="T8" i="83" s="1"/>
  <c r="H7" i="78"/>
  <c r="I8" i="83" s="1"/>
  <c r="V7" i="78"/>
  <c r="W8" i="83" s="1"/>
  <c r="M7" i="78"/>
  <c r="N8" i="83" s="1"/>
  <c r="O7" i="78"/>
  <c r="P8" i="83" s="1"/>
  <c r="J7" i="78"/>
  <c r="K8" i="83" s="1"/>
  <c r="T7" i="78"/>
  <c r="U8" i="83" s="1"/>
  <c r="L7" i="78"/>
  <c r="M8" i="83" s="1"/>
  <c r="AF7" i="78"/>
  <c r="AG8" i="83" s="1"/>
  <c r="F7" i="78"/>
  <c r="G8" i="83" s="1"/>
  <c r="AD7" i="78"/>
  <c r="AE8" i="83" s="1"/>
  <c r="D7" i="78"/>
  <c r="E8" i="83" s="1"/>
  <c r="N7" i="78"/>
  <c r="O8" i="83" s="1"/>
  <c r="G7" i="78"/>
  <c r="H8" i="83" s="1"/>
  <c r="I7" i="78"/>
  <c r="J8" i="83" s="1"/>
  <c r="X7" i="78"/>
  <c r="Y8" i="83" s="1"/>
  <c r="Y7" i="78"/>
  <c r="Z8" i="83" s="1"/>
  <c r="AC7" i="78"/>
  <c r="AD8" i="83" s="1"/>
  <c r="AA7" i="78"/>
  <c r="AB8" i="83" s="1"/>
  <c r="E65" i="85"/>
  <c r="F9" i="97" s="1"/>
  <c r="U35" i="85"/>
  <c r="W57" i="80"/>
  <c r="F40" i="85"/>
  <c r="G40" i="85" s="1"/>
  <c r="H40" i="85" s="1"/>
  <c r="I40" i="85" s="1"/>
  <c r="J40" i="85" s="1"/>
  <c r="K40" i="85" s="1"/>
  <c r="L40" i="85" s="1"/>
  <c r="M40" i="85" s="1"/>
  <c r="N40" i="85" s="1"/>
  <c r="O40" i="85" s="1"/>
  <c r="P40" i="85" s="1"/>
  <c r="Q40" i="85" s="1"/>
  <c r="R40" i="85" s="1"/>
  <c r="S40" i="85" s="1"/>
  <c r="T40" i="85" s="1"/>
  <c r="U40" i="85" s="1"/>
  <c r="V40" i="85" s="1"/>
  <c r="W40" i="85" s="1"/>
  <c r="X40" i="85" s="1"/>
  <c r="Y40" i="85" s="1"/>
  <c r="Z40" i="85" s="1"/>
  <c r="AA40" i="85" s="1"/>
  <c r="AB40" i="85" s="1"/>
  <c r="AC40" i="85" s="1"/>
  <c r="AD40" i="85" s="1"/>
  <c r="AE40" i="85" s="1"/>
  <c r="AF40" i="85" s="1"/>
  <c r="AG40" i="85" s="1"/>
  <c r="F41" i="85"/>
  <c r="G41" i="85" s="1"/>
  <c r="H41" i="85" s="1"/>
  <c r="I41" i="85" s="1"/>
  <c r="J41" i="85" s="1"/>
  <c r="K41" i="85" s="1"/>
  <c r="L41" i="85" s="1"/>
  <c r="M41" i="85" s="1"/>
  <c r="N41" i="85" s="1"/>
  <c r="O41" i="85" s="1"/>
  <c r="P41" i="85" s="1"/>
  <c r="Q41" i="85" s="1"/>
  <c r="R41" i="85" s="1"/>
  <c r="S41" i="85" s="1"/>
  <c r="T41" i="85" s="1"/>
  <c r="U41" i="85" s="1"/>
  <c r="V41" i="85" s="1"/>
  <c r="W41" i="85" s="1"/>
  <c r="X41" i="85" s="1"/>
  <c r="Y41" i="85" s="1"/>
  <c r="Z41" i="85" s="1"/>
  <c r="AA41" i="85" s="1"/>
  <c r="AB41" i="85" s="1"/>
  <c r="AC41" i="85" s="1"/>
  <c r="AD41" i="85" s="1"/>
  <c r="AE41" i="85" s="1"/>
  <c r="AF41" i="85" s="1"/>
  <c r="AG41" i="85" s="1"/>
  <c r="F48" i="85"/>
  <c r="G48" i="85" s="1"/>
  <c r="H48" i="85" s="1"/>
  <c r="I48" i="85" s="1"/>
  <c r="J48" i="85" s="1"/>
  <c r="K48" i="85" s="1"/>
  <c r="L48" i="85" s="1"/>
  <c r="M48" i="85" s="1"/>
  <c r="N48" i="85" s="1"/>
  <c r="O48" i="85" s="1"/>
  <c r="P48" i="85" s="1"/>
  <c r="Q48" i="85" s="1"/>
  <c r="R48" i="85" s="1"/>
  <c r="S48" i="85" s="1"/>
  <c r="T48" i="85" s="1"/>
  <c r="U48" i="85" s="1"/>
  <c r="V48" i="85" s="1"/>
  <c r="W48" i="85" s="1"/>
  <c r="X48" i="85" s="1"/>
  <c r="Y48" i="85" s="1"/>
  <c r="Z48" i="85" s="1"/>
  <c r="AA48" i="85" s="1"/>
  <c r="AB48" i="85" s="1"/>
  <c r="AC48" i="85" s="1"/>
  <c r="AD48" i="85" s="1"/>
  <c r="AE48" i="85" s="1"/>
  <c r="AF48" i="85" s="1"/>
  <c r="AG48" i="85" s="1"/>
  <c r="F53" i="85"/>
  <c r="G53" i="85" s="1"/>
  <c r="H53" i="85" s="1"/>
  <c r="I53" i="85" s="1"/>
  <c r="J53" i="85" s="1"/>
  <c r="K53" i="85" s="1"/>
  <c r="L53" i="85" s="1"/>
  <c r="M53" i="85" s="1"/>
  <c r="N53" i="85" s="1"/>
  <c r="O53" i="85" s="1"/>
  <c r="P53" i="85" s="1"/>
  <c r="Q53" i="85" s="1"/>
  <c r="R53" i="85" s="1"/>
  <c r="S53" i="85" s="1"/>
  <c r="T53" i="85" s="1"/>
  <c r="U53" i="85" s="1"/>
  <c r="V53" i="85" s="1"/>
  <c r="W53" i="85" s="1"/>
  <c r="X53" i="85" s="1"/>
  <c r="Y53" i="85" s="1"/>
  <c r="Z53" i="85" s="1"/>
  <c r="AA53" i="85" s="1"/>
  <c r="AB53" i="85" s="1"/>
  <c r="AC53" i="85" s="1"/>
  <c r="AD53" i="85" s="1"/>
  <c r="AE53" i="85" s="1"/>
  <c r="AF53" i="85" s="1"/>
  <c r="AG53" i="85" s="1"/>
  <c r="F49" i="85"/>
  <c r="G49" i="85" s="1"/>
  <c r="H49" i="85" s="1"/>
  <c r="I49" i="85" s="1"/>
  <c r="J49" i="85" s="1"/>
  <c r="K49" i="85" s="1"/>
  <c r="L49" i="85" s="1"/>
  <c r="M49" i="85" s="1"/>
  <c r="N49" i="85" s="1"/>
  <c r="O49" i="85" s="1"/>
  <c r="P49" i="85" s="1"/>
  <c r="Q49" i="85" s="1"/>
  <c r="R49" i="85" s="1"/>
  <c r="S49" i="85" s="1"/>
  <c r="T49" i="85" s="1"/>
  <c r="U49" i="85" s="1"/>
  <c r="V49" i="85" s="1"/>
  <c r="W49" i="85" s="1"/>
  <c r="X49" i="85" s="1"/>
  <c r="Y49" i="85" s="1"/>
  <c r="Z49" i="85" s="1"/>
  <c r="AA49" i="85" s="1"/>
  <c r="AB49" i="85" s="1"/>
  <c r="AC49" i="85" s="1"/>
  <c r="AD49" i="85" s="1"/>
  <c r="AE49" i="85" s="1"/>
  <c r="AF49" i="85" s="1"/>
  <c r="AG49" i="85" s="1"/>
  <c r="F42" i="85"/>
  <c r="G42" i="85" s="1"/>
  <c r="H42" i="85" s="1"/>
  <c r="I42" i="85" s="1"/>
  <c r="J42" i="85" s="1"/>
  <c r="K42" i="85" s="1"/>
  <c r="L42" i="85" s="1"/>
  <c r="M42" i="85" s="1"/>
  <c r="N42" i="85" s="1"/>
  <c r="O42" i="85" s="1"/>
  <c r="P42" i="85" s="1"/>
  <c r="Q42" i="85" s="1"/>
  <c r="R42" i="85" s="1"/>
  <c r="S42" i="85" s="1"/>
  <c r="T42" i="85" s="1"/>
  <c r="U42" i="85" s="1"/>
  <c r="V42" i="85" s="1"/>
  <c r="W42" i="85" s="1"/>
  <c r="X42" i="85" s="1"/>
  <c r="Y42" i="85" s="1"/>
  <c r="Z42" i="85" s="1"/>
  <c r="AA42" i="85" s="1"/>
  <c r="AB42" i="85" s="1"/>
  <c r="AC42" i="85" s="1"/>
  <c r="AD42" i="85" s="1"/>
  <c r="AE42" i="85" s="1"/>
  <c r="AF42" i="85" s="1"/>
  <c r="AG42" i="85" s="1"/>
  <c r="F52" i="85"/>
  <c r="G52" i="85" s="1"/>
  <c r="H52" i="85" s="1"/>
  <c r="I52" i="85" s="1"/>
  <c r="J52" i="85" s="1"/>
  <c r="K52" i="85" s="1"/>
  <c r="L52" i="85" s="1"/>
  <c r="M52" i="85" s="1"/>
  <c r="N52" i="85" s="1"/>
  <c r="O52" i="85" s="1"/>
  <c r="P52" i="85" s="1"/>
  <c r="Q52" i="85" s="1"/>
  <c r="R52" i="85" s="1"/>
  <c r="S52" i="85" s="1"/>
  <c r="T52" i="85" s="1"/>
  <c r="U52" i="85" s="1"/>
  <c r="V52" i="85" s="1"/>
  <c r="W52" i="85" s="1"/>
  <c r="X52" i="85" s="1"/>
  <c r="Y52" i="85" s="1"/>
  <c r="Z52" i="85" s="1"/>
  <c r="AA52" i="85" s="1"/>
  <c r="AB52" i="85" s="1"/>
  <c r="AC52" i="85" s="1"/>
  <c r="AD52" i="85" s="1"/>
  <c r="AE52" i="85" s="1"/>
  <c r="AF52" i="85" s="1"/>
  <c r="AG52" i="85" s="1"/>
  <c r="F39" i="85"/>
  <c r="G39" i="85" s="1"/>
  <c r="H39" i="85" s="1"/>
  <c r="I39" i="85" s="1"/>
  <c r="J39" i="85" s="1"/>
  <c r="K39" i="85" s="1"/>
  <c r="L39" i="85" s="1"/>
  <c r="M39" i="85" s="1"/>
  <c r="N39" i="85" s="1"/>
  <c r="O39" i="85" s="1"/>
  <c r="P39" i="85" s="1"/>
  <c r="Q39" i="85" s="1"/>
  <c r="R39" i="85" s="1"/>
  <c r="S39" i="85" s="1"/>
  <c r="T39" i="85" s="1"/>
  <c r="U39" i="85" s="1"/>
  <c r="V39" i="85" s="1"/>
  <c r="W39" i="85" s="1"/>
  <c r="X39" i="85" s="1"/>
  <c r="Y39" i="85" s="1"/>
  <c r="Z39" i="85" s="1"/>
  <c r="AA39" i="85" s="1"/>
  <c r="AB39" i="85" s="1"/>
  <c r="AC39" i="85" s="1"/>
  <c r="AD39" i="85" s="1"/>
  <c r="AE39" i="85" s="1"/>
  <c r="AF39" i="85" s="1"/>
  <c r="AG39" i="85" s="1"/>
  <c r="F51" i="85"/>
  <c r="G51" i="85" s="1"/>
  <c r="H51" i="85" s="1"/>
  <c r="I51" i="85" s="1"/>
  <c r="J51" i="85" s="1"/>
  <c r="K51" i="85" s="1"/>
  <c r="L51" i="85" s="1"/>
  <c r="M51" i="85" s="1"/>
  <c r="N51" i="85" s="1"/>
  <c r="O51" i="85" s="1"/>
  <c r="P51" i="85" s="1"/>
  <c r="Q51" i="85" s="1"/>
  <c r="R51" i="85" s="1"/>
  <c r="S51" i="85" s="1"/>
  <c r="T51" i="85" s="1"/>
  <c r="U51" i="85" s="1"/>
  <c r="V51" i="85" s="1"/>
  <c r="W51" i="85" s="1"/>
  <c r="X51" i="85" s="1"/>
  <c r="Y51" i="85" s="1"/>
  <c r="Z51" i="85" s="1"/>
  <c r="AA51" i="85" s="1"/>
  <c r="AB51" i="85" s="1"/>
  <c r="AC51" i="85" s="1"/>
  <c r="AD51" i="85" s="1"/>
  <c r="AE51" i="85" s="1"/>
  <c r="AF51" i="85" s="1"/>
  <c r="AG51" i="85" s="1"/>
  <c r="F45" i="85"/>
  <c r="G45" i="85" s="1"/>
  <c r="H45" i="85" s="1"/>
  <c r="I45" i="85" s="1"/>
  <c r="J45" i="85" s="1"/>
  <c r="K45" i="85" s="1"/>
  <c r="L45" i="85" s="1"/>
  <c r="M45" i="85" s="1"/>
  <c r="N45" i="85" s="1"/>
  <c r="O45" i="85" s="1"/>
  <c r="P45" i="85" s="1"/>
  <c r="Q45" i="85" s="1"/>
  <c r="R45" i="85" s="1"/>
  <c r="S45" i="85" s="1"/>
  <c r="T45" i="85" s="1"/>
  <c r="U45" i="85" s="1"/>
  <c r="V45" i="85" s="1"/>
  <c r="W45" i="85" s="1"/>
  <c r="X45" i="85" s="1"/>
  <c r="Y45" i="85" s="1"/>
  <c r="Z45" i="85" s="1"/>
  <c r="AA45" i="85" s="1"/>
  <c r="AB45" i="85" s="1"/>
  <c r="AC45" i="85" s="1"/>
  <c r="AD45" i="85" s="1"/>
  <c r="AE45" i="85" s="1"/>
  <c r="AF45" i="85" s="1"/>
  <c r="AG45" i="85" s="1"/>
  <c r="F38" i="85"/>
  <c r="G38" i="85" s="1"/>
  <c r="H38" i="85" s="1"/>
  <c r="I38" i="85" s="1"/>
  <c r="J38" i="85" s="1"/>
  <c r="K38" i="85" s="1"/>
  <c r="L38" i="85" s="1"/>
  <c r="M38" i="85" s="1"/>
  <c r="N38" i="85" s="1"/>
  <c r="O38" i="85" s="1"/>
  <c r="P38" i="85" s="1"/>
  <c r="Q38" i="85" s="1"/>
  <c r="R38" i="85" s="1"/>
  <c r="S38" i="85" s="1"/>
  <c r="T38" i="85" s="1"/>
  <c r="U38" i="85" s="1"/>
  <c r="V38" i="85" s="1"/>
  <c r="W38" i="85" s="1"/>
  <c r="X38" i="85" s="1"/>
  <c r="Y38" i="85" s="1"/>
  <c r="Z38" i="85" s="1"/>
  <c r="AA38" i="85" s="1"/>
  <c r="AB38" i="85" s="1"/>
  <c r="AC38" i="85" s="1"/>
  <c r="AD38" i="85" s="1"/>
  <c r="AE38" i="85" s="1"/>
  <c r="AF38" i="85" s="1"/>
  <c r="AG38" i="85" s="1"/>
  <c r="F47" i="85"/>
  <c r="G47" i="85" s="1"/>
  <c r="H47" i="85" s="1"/>
  <c r="I47" i="85" s="1"/>
  <c r="J47" i="85" s="1"/>
  <c r="K47" i="85" s="1"/>
  <c r="L47" i="85" s="1"/>
  <c r="M47" i="85" s="1"/>
  <c r="N47" i="85" s="1"/>
  <c r="O47" i="85" s="1"/>
  <c r="P47" i="85" s="1"/>
  <c r="Q47" i="85" s="1"/>
  <c r="R47" i="85" s="1"/>
  <c r="S47" i="85" s="1"/>
  <c r="T47" i="85" s="1"/>
  <c r="U47" i="85" s="1"/>
  <c r="V47" i="85" s="1"/>
  <c r="W47" i="85" s="1"/>
  <c r="X47" i="85" s="1"/>
  <c r="Y47" i="85" s="1"/>
  <c r="Z47" i="85" s="1"/>
  <c r="AA47" i="85" s="1"/>
  <c r="AB47" i="85" s="1"/>
  <c r="AC47" i="85" s="1"/>
  <c r="AD47" i="85" s="1"/>
  <c r="AE47" i="85" s="1"/>
  <c r="AF47" i="85" s="1"/>
  <c r="AG47" i="85" s="1"/>
  <c r="F43" i="85"/>
  <c r="G43" i="85" s="1"/>
  <c r="H43" i="85" s="1"/>
  <c r="I43" i="85" s="1"/>
  <c r="J43" i="85" s="1"/>
  <c r="K43" i="85" s="1"/>
  <c r="L43" i="85" s="1"/>
  <c r="M43" i="85" s="1"/>
  <c r="N43" i="85" s="1"/>
  <c r="O43" i="85" s="1"/>
  <c r="P43" i="85" s="1"/>
  <c r="Q43" i="85" s="1"/>
  <c r="R43" i="85" s="1"/>
  <c r="S43" i="85" s="1"/>
  <c r="T43" i="85" s="1"/>
  <c r="U43" i="85" s="1"/>
  <c r="V43" i="85" s="1"/>
  <c r="W43" i="85" s="1"/>
  <c r="X43" i="85" s="1"/>
  <c r="Y43" i="85" s="1"/>
  <c r="Z43" i="85" s="1"/>
  <c r="AA43" i="85" s="1"/>
  <c r="AB43" i="85" s="1"/>
  <c r="AC43" i="85" s="1"/>
  <c r="AD43" i="85" s="1"/>
  <c r="AE43" i="85" s="1"/>
  <c r="AF43" i="85" s="1"/>
  <c r="AG43" i="85" s="1"/>
  <c r="F37" i="85"/>
  <c r="G37" i="85" s="1"/>
  <c r="H37" i="85" s="1"/>
  <c r="I37" i="85" s="1"/>
  <c r="J37" i="85" s="1"/>
  <c r="K37" i="85" s="1"/>
  <c r="L37" i="85" s="1"/>
  <c r="M37" i="85" s="1"/>
  <c r="N37" i="85" s="1"/>
  <c r="O37" i="85" s="1"/>
  <c r="P37" i="85" s="1"/>
  <c r="Q37" i="85" s="1"/>
  <c r="R37" i="85" s="1"/>
  <c r="S37" i="85" s="1"/>
  <c r="T37" i="85" s="1"/>
  <c r="U37" i="85" s="1"/>
  <c r="V37" i="85" s="1"/>
  <c r="W37" i="85" s="1"/>
  <c r="X37" i="85" s="1"/>
  <c r="Y37" i="85" s="1"/>
  <c r="Z37" i="85" s="1"/>
  <c r="AA37" i="85" s="1"/>
  <c r="AB37" i="85" s="1"/>
  <c r="AC37" i="85" s="1"/>
  <c r="AD37" i="85" s="1"/>
  <c r="AE37" i="85" s="1"/>
  <c r="AF37" i="85" s="1"/>
  <c r="AG37" i="85" s="1"/>
  <c r="F36" i="85"/>
  <c r="F46" i="85"/>
  <c r="G46" i="85" s="1"/>
  <c r="H46" i="85" s="1"/>
  <c r="I46" i="85" s="1"/>
  <c r="J46" i="85" s="1"/>
  <c r="K46" i="85" s="1"/>
  <c r="L46" i="85" s="1"/>
  <c r="M46" i="85" s="1"/>
  <c r="N46" i="85" s="1"/>
  <c r="O46" i="85" s="1"/>
  <c r="P46" i="85" s="1"/>
  <c r="Q46" i="85" s="1"/>
  <c r="R46" i="85" s="1"/>
  <c r="S46" i="85" s="1"/>
  <c r="T46" i="85" s="1"/>
  <c r="U46" i="85" s="1"/>
  <c r="V46" i="85" s="1"/>
  <c r="W46" i="85" s="1"/>
  <c r="X46" i="85" s="1"/>
  <c r="Y46" i="85" s="1"/>
  <c r="Z46" i="85" s="1"/>
  <c r="AA46" i="85" s="1"/>
  <c r="AB46" i="85" s="1"/>
  <c r="AC46" i="85" s="1"/>
  <c r="AD46" i="85" s="1"/>
  <c r="AE46" i="85" s="1"/>
  <c r="AF46" i="85" s="1"/>
  <c r="AG46" i="85" s="1"/>
  <c r="F44" i="85"/>
  <c r="G44" i="85" s="1"/>
  <c r="H44" i="85" s="1"/>
  <c r="I44" i="85" s="1"/>
  <c r="J44" i="85" s="1"/>
  <c r="K44" i="85" s="1"/>
  <c r="L44" i="85" s="1"/>
  <c r="M44" i="85" s="1"/>
  <c r="N44" i="85" s="1"/>
  <c r="O44" i="85" s="1"/>
  <c r="P44" i="85" s="1"/>
  <c r="Q44" i="85" s="1"/>
  <c r="R44" i="85" s="1"/>
  <c r="S44" i="85" s="1"/>
  <c r="T44" i="85" s="1"/>
  <c r="U44" i="85" s="1"/>
  <c r="V44" i="85" s="1"/>
  <c r="W44" i="85" s="1"/>
  <c r="X44" i="85" s="1"/>
  <c r="Y44" i="85" s="1"/>
  <c r="Z44" i="85" s="1"/>
  <c r="AA44" i="85" s="1"/>
  <c r="AB44" i="85" s="1"/>
  <c r="AC44" i="85" s="1"/>
  <c r="AD44" i="85" s="1"/>
  <c r="AE44" i="85" s="1"/>
  <c r="AF44" i="85" s="1"/>
  <c r="AG44" i="85" s="1"/>
  <c r="X12" i="80"/>
  <c r="D8" i="78" l="1"/>
  <c r="J40" i="80"/>
  <c r="O40" i="80"/>
  <c r="D40" i="80"/>
  <c r="M40" i="80"/>
  <c r="Z40" i="80"/>
  <c r="AA40" i="80"/>
  <c r="AD40" i="80"/>
  <c r="AE40" i="80"/>
  <c r="AC40" i="80"/>
  <c r="F40" i="80"/>
  <c r="H40" i="80"/>
  <c r="K40" i="80"/>
  <c r="G40" i="80"/>
  <c r="W40" i="80"/>
  <c r="V40" i="80"/>
  <c r="Y40" i="80"/>
  <c r="AF40" i="80"/>
  <c r="S40" i="80"/>
  <c r="U40" i="80"/>
  <c r="N40" i="80"/>
  <c r="E40" i="80"/>
  <c r="X40" i="80"/>
  <c r="L40" i="80"/>
  <c r="AB40" i="80"/>
  <c r="Q40" i="80"/>
  <c r="I40" i="80"/>
  <c r="T40" i="80"/>
  <c r="R40" i="80"/>
  <c r="P40" i="80"/>
  <c r="AI57" i="80"/>
  <c r="F32" i="66" s="1"/>
  <c r="AH57" i="80"/>
  <c r="E32" i="66" s="1"/>
  <c r="G36" i="85"/>
  <c r="F65" i="85"/>
  <c r="G9" i="97" s="1"/>
  <c r="V35" i="85"/>
  <c r="AH53" i="85"/>
  <c r="X57" i="80"/>
  <c r="C40" i="85"/>
  <c r="C41" i="85"/>
  <c r="C45" i="85"/>
  <c r="AH45" i="85"/>
  <c r="AH46" i="85"/>
  <c r="AH37" i="85"/>
  <c r="C49" i="85"/>
  <c r="AH41" i="85"/>
  <c r="C42" i="85"/>
  <c r="C53" i="85"/>
  <c r="AH47" i="85"/>
  <c r="AH42" i="85"/>
  <c r="C48" i="85"/>
  <c r="C38" i="85"/>
  <c r="AH38" i="85"/>
  <c r="AH52" i="85"/>
  <c r="AH48" i="85"/>
  <c r="C52" i="85"/>
  <c r="C37" i="85"/>
  <c r="C51" i="85"/>
  <c r="AH39" i="85"/>
  <c r="C47" i="85"/>
  <c r="C44" i="85"/>
  <c r="C39" i="85"/>
  <c r="C43" i="85"/>
  <c r="AH44" i="85"/>
  <c r="AH43" i="85"/>
  <c r="AH51" i="85"/>
  <c r="AH49" i="85"/>
  <c r="AH40" i="85"/>
  <c r="C46" i="85"/>
  <c r="Y12" i="80"/>
  <c r="AI40" i="80" l="1"/>
  <c r="AH40" i="80"/>
  <c r="AJ40" i="80"/>
  <c r="AK40" i="80"/>
  <c r="H36" i="85"/>
  <c r="G65" i="85"/>
  <c r="H9" i="97" s="1"/>
  <c r="W35" i="85"/>
  <c r="Y57" i="80"/>
  <c r="Z12" i="80"/>
  <c r="I36" i="85" l="1"/>
  <c r="H65" i="85"/>
  <c r="I9" i="97" s="1"/>
  <c r="X35" i="85"/>
  <c r="Z57" i="80"/>
  <c r="AA12" i="80"/>
  <c r="J36" i="85" l="1"/>
  <c r="I65" i="85"/>
  <c r="J9" i="97" s="1"/>
  <c r="Y35" i="85"/>
  <c r="AA57" i="80"/>
  <c r="AB12" i="80"/>
  <c r="C68" i="66"/>
  <c r="C21" i="66"/>
  <c r="K36" i="85" l="1"/>
  <c r="J65" i="85"/>
  <c r="K9" i="97" s="1"/>
  <c r="Z35" i="85"/>
  <c r="AB57" i="80"/>
  <c r="AC12" i="80"/>
  <c r="D21" i="66"/>
  <c r="L36" i="85" l="1"/>
  <c r="K65" i="85"/>
  <c r="L9" i="97" s="1"/>
  <c r="AA35" i="85"/>
  <c r="AC57" i="80"/>
  <c r="AD12" i="80"/>
  <c r="M36" i="85" l="1"/>
  <c r="L65" i="85"/>
  <c r="M9" i="97" s="1"/>
  <c r="AB35" i="85"/>
  <c r="AD57" i="80"/>
  <c r="AE12" i="80"/>
  <c r="N36" i="85" l="1"/>
  <c r="M65" i="85"/>
  <c r="N9" i="97" s="1"/>
  <c r="AC35" i="85"/>
  <c r="AE57" i="80"/>
  <c r="AF12" i="80"/>
  <c r="AG12" i="80" s="1"/>
  <c r="F31" i="66"/>
  <c r="AJ12" i="80" l="1"/>
  <c r="C56" i="90" s="1"/>
  <c r="AK12" i="80"/>
  <c r="D56" i="90" s="1"/>
  <c r="O36" i="85"/>
  <c r="N65" i="85"/>
  <c r="O9" i="97" s="1"/>
  <c r="AD35" i="85"/>
  <c r="AF57" i="80"/>
  <c r="AG57" i="80" s="1"/>
  <c r="AK57" i="80" l="1"/>
  <c r="D89" i="90" s="1"/>
  <c r="AJ57" i="80"/>
  <c r="C89" i="90" s="1"/>
  <c r="P36" i="85"/>
  <c r="O65" i="85"/>
  <c r="P9" i="97" s="1"/>
  <c r="AE35" i="85"/>
  <c r="C54" i="66"/>
  <c r="Q36" i="85" l="1"/>
  <c r="P65" i="85"/>
  <c r="Q9" i="97" s="1"/>
  <c r="AF35" i="85"/>
  <c r="R36" i="85" l="1"/>
  <c r="Q65" i="85"/>
  <c r="R9" i="97" s="1"/>
  <c r="AG35" i="85"/>
  <c r="S36" i="85" l="1"/>
  <c r="R65" i="85"/>
  <c r="S9" i="97" s="1"/>
  <c r="C35" i="85"/>
  <c r="AH35" i="85"/>
  <c r="T36" i="85" l="1"/>
  <c r="S65" i="85"/>
  <c r="T9" i="97" s="1"/>
  <c r="U36" i="85" l="1"/>
  <c r="T65" i="85"/>
  <c r="U9" i="97" s="1"/>
  <c r="V36" i="85" l="1"/>
  <c r="U65" i="85"/>
  <c r="V9" i="97" s="1"/>
  <c r="W36" i="85" l="1"/>
  <c r="V65" i="85"/>
  <c r="W9" i="97" s="1"/>
  <c r="X36" i="85" l="1"/>
  <c r="W65" i="85"/>
  <c r="X9" i="97" s="1"/>
  <c r="Y36" i="85" l="1"/>
  <c r="X65" i="85"/>
  <c r="Y9" i="97" s="1"/>
  <c r="Z36" i="85" l="1"/>
  <c r="Y65" i="85"/>
  <c r="Z9" i="97" s="1"/>
  <c r="AA36" i="85" l="1"/>
  <c r="Z65" i="85"/>
  <c r="AA9" i="97" s="1"/>
  <c r="AB36" i="85" l="1"/>
  <c r="AA65" i="85"/>
  <c r="AB9" i="97" s="1"/>
  <c r="AC36" i="85" l="1"/>
  <c r="AB65" i="85"/>
  <c r="AC9" i="97" s="1"/>
  <c r="AD36" i="85" l="1"/>
  <c r="AC65" i="85"/>
  <c r="AD9" i="97" s="1"/>
  <c r="AE36" i="85" l="1"/>
  <c r="AD65" i="85"/>
  <c r="AE9" i="97" s="1"/>
  <c r="AF36" i="85" l="1"/>
  <c r="AE65" i="85"/>
  <c r="AF9" i="97" s="1"/>
  <c r="AG36" i="85" l="1"/>
  <c r="AF65" i="85"/>
  <c r="AG9" i="97" s="1"/>
  <c r="AH36" i="85" l="1"/>
  <c r="AH65" i="85" s="1"/>
  <c r="C36" i="85"/>
  <c r="C65" i="85" s="1"/>
  <c r="C13" i="90" s="1"/>
  <c r="D72" i="90" s="1"/>
  <c r="AG65" i="85"/>
  <c r="AH9" i="97" s="1"/>
  <c r="AJ9" i="97" l="1"/>
  <c r="AI9" i="97"/>
  <c r="C7" i="66"/>
  <c r="E6" i="78" l="1"/>
  <c r="E8" i="78" s="1"/>
  <c r="D21" i="81"/>
  <c r="F6" i="78" l="1"/>
  <c r="F8" i="78" s="1"/>
  <c r="G6" i="78" l="1"/>
  <c r="G8" i="78" s="1"/>
  <c r="E21" i="81"/>
  <c r="E64" i="97" s="1"/>
  <c r="H6" i="78" l="1"/>
  <c r="H8" i="78" s="1"/>
  <c r="F21" i="81"/>
  <c r="F64" i="97" s="1"/>
  <c r="I6" i="78" l="1"/>
  <c r="I8" i="78" s="1"/>
  <c r="G21" i="81"/>
  <c r="G64" i="97" s="1"/>
  <c r="C64" i="66"/>
  <c r="C16" i="66"/>
  <c r="J6" i="78" l="1"/>
  <c r="J8" i="78" s="1"/>
  <c r="D16" i="66"/>
  <c r="K6" i="78" l="1"/>
  <c r="K8" i="78" s="1"/>
  <c r="H21" i="81"/>
  <c r="H64" i="97" s="1"/>
  <c r="L6" i="78" l="1"/>
  <c r="L8" i="78" s="1"/>
  <c r="I21" i="81"/>
  <c r="I64" i="97" s="1"/>
  <c r="M6" i="78" l="1"/>
  <c r="M8" i="78" s="1"/>
  <c r="J21" i="81"/>
  <c r="J64" i="97" s="1"/>
  <c r="K21" i="81"/>
  <c r="K64" i="97" s="1"/>
  <c r="N6" i="78" l="1"/>
  <c r="N8" i="78" s="1"/>
  <c r="L21" i="81"/>
  <c r="L64" i="97" s="1"/>
  <c r="O6" i="78" l="1"/>
  <c r="O8" i="78" s="1"/>
  <c r="P40" i="84"/>
  <c r="P6" i="78" l="1"/>
  <c r="P8" i="78" s="1"/>
  <c r="M21" i="81"/>
  <c r="M64" i="97" s="1"/>
  <c r="Q6" i="78" l="1"/>
  <c r="Q8" i="78" s="1"/>
  <c r="Q40" i="84"/>
  <c r="O43" i="80"/>
  <c r="R6" i="78" l="1"/>
  <c r="R8" i="78" s="1"/>
  <c r="N21" i="81"/>
  <c r="N64" i="97" s="1"/>
  <c r="S6" i="78" l="1"/>
  <c r="S8" i="78" s="1"/>
  <c r="R40" i="84"/>
  <c r="P43" i="80"/>
  <c r="T6" i="78" l="1"/>
  <c r="T8" i="78" s="1"/>
  <c r="S40" i="84"/>
  <c r="Q43" i="80"/>
  <c r="O21" i="81"/>
  <c r="O64" i="97" s="1"/>
  <c r="U6" i="78" l="1"/>
  <c r="U8" i="78" s="1"/>
  <c r="P21" i="81"/>
  <c r="P64" i="97" s="1"/>
  <c r="V6" i="78" l="1"/>
  <c r="V8" i="78" s="1"/>
  <c r="T40" i="84"/>
  <c r="R43" i="80"/>
  <c r="Q21" i="81"/>
  <c r="Q64" i="97" s="1"/>
  <c r="W6" i="78" l="1"/>
  <c r="W8" i="78" s="1"/>
  <c r="U40" i="84"/>
  <c r="S43" i="80"/>
  <c r="R21" i="81"/>
  <c r="R64" i="97" s="1"/>
  <c r="X6" i="78" l="1"/>
  <c r="X8" i="78" s="1"/>
  <c r="V40" i="84"/>
  <c r="T43" i="80"/>
  <c r="S21" i="81"/>
  <c r="S64" i="97" s="1"/>
  <c r="Y6" i="78" l="1"/>
  <c r="Y8" i="78" s="1"/>
  <c r="W40" i="84"/>
  <c r="U43" i="80"/>
  <c r="Z6" i="78" l="1"/>
  <c r="Z8" i="78" s="1"/>
  <c r="T21" i="81"/>
  <c r="T64" i="97" s="1"/>
  <c r="AA6" i="78" l="1"/>
  <c r="AA8" i="78" s="1"/>
  <c r="X40" i="84"/>
  <c r="V43" i="80"/>
  <c r="AB6" i="78" l="1"/>
  <c r="AB8" i="78" s="1"/>
  <c r="U21" i="81"/>
  <c r="U64" i="97" s="1"/>
  <c r="AC6" i="78" l="1"/>
  <c r="AC8" i="78" s="1"/>
  <c r="Y40" i="84"/>
  <c r="W43" i="80"/>
  <c r="V21" i="81"/>
  <c r="V64" i="97" s="1"/>
  <c r="AD6" i="78" l="1"/>
  <c r="AD8" i="78" s="1"/>
  <c r="Z40" i="84"/>
  <c r="Z39" i="84" s="1"/>
  <c r="X43" i="80"/>
  <c r="AE6" i="78" l="1"/>
  <c r="AE8" i="78" s="1"/>
  <c r="AA40" i="84"/>
  <c r="AA39" i="84" s="1"/>
  <c r="Y43" i="80"/>
  <c r="W21" i="81"/>
  <c r="W64" i="97" s="1"/>
  <c r="AF6" i="78" l="1"/>
  <c r="AF8" i="78" s="1"/>
  <c r="AG6" i="78" s="1"/>
  <c r="AG8" i="78" s="1"/>
  <c r="AH21" i="81" s="1"/>
  <c r="AH64" i="97" s="1"/>
  <c r="X21" i="81"/>
  <c r="X64" i="97" s="1"/>
  <c r="AB40" i="84" l="1"/>
  <c r="AB39" i="84" s="1"/>
  <c r="Z43" i="80"/>
  <c r="AA43" i="80" l="1"/>
  <c r="Y21" i="81"/>
  <c r="Y64" i="97" s="1"/>
  <c r="AC40" i="84" l="1"/>
  <c r="AC39" i="84" s="1"/>
  <c r="AD40" i="84" l="1"/>
  <c r="AD39" i="84" s="1"/>
  <c r="AB43" i="80"/>
  <c r="Z21" i="81"/>
  <c r="Z64" i="97" s="1"/>
  <c r="AA21" i="81" l="1"/>
  <c r="AA64" i="97" s="1"/>
  <c r="AC43" i="80" l="1"/>
  <c r="AE40" i="84" l="1"/>
  <c r="AE39" i="84" s="1"/>
  <c r="AF40" i="84" l="1"/>
  <c r="AF39" i="84" s="1"/>
  <c r="AD43" i="80"/>
  <c r="AB21" i="81"/>
  <c r="AB64" i="97" s="1"/>
  <c r="AG40" i="84" l="1"/>
  <c r="AG39" i="84" s="1"/>
  <c r="AE43" i="80"/>
  <c r="AC21" i="81"/>
  <c r="AC64" i="97" s="1"/>
  <c r="AF43" i="80" l="1"/>
  <c r="AH40" i="84" l="1"/>
  <c r="AH39" i="84" s="1"/>
  <c r="AD21" i="81"/>
  <c r="AD64" i="97" s="1"/>
  <c r="AE21" i="81" l="1"/>
  <c r="AE64" i="97" s="1"/>
  <c r="AF21" i="81" l="1"/>
  <c r="AF64" i="97" s="1"/>
  <c r="AG21" i="81" l="1"/>
  <c r="AG64" i="97" s="1"/>
  <c r="AQ6" i="38" l="1"/>
  <c r="AP8" i="38" l="1"/>
  <c r="AQ8" i="38"/>
  <c r="AP10" i="38"/>
  <c r="AQ10" i="38"/>
  <c r="AQ7" i="38"/>
  <c r="AP7" i="38"/>
  <c r="AQ5" i="38"/>
  <c r="AP5" i="38"/>
  <c r="AP4" i="38"/>
  <c r="AQ4" i="38"/>
  <c r="AQ9" i="38"/>
  <c r="AP9" i="38"/>
  <c r="AP6" i="38"/>
  <c r="AR6" i="38" s="1"/>
  <c r="AR9" i="38" l="1"/>
  <c r="AR5" i="38"/>
  <c r="AR7" i="38"/>
  <c r="AR10" i="38"/>
  <c r="AR4" i="38"/>
  <c r="AR8" i="38"/>
  <c r="AA7" i="89" l="1"/>
  <c r="C6" i="66"/>
  <c r="AB7" i="89" l="1"/>
  <c r="AB37" i="89" s="1"/>
  <c r="AA37" i="89"/>
  <c r="AQ3" i="38" l="1"/>
  <c r="AP3" i="38"/>
  <c r="AR3" i="38" l="1"/>
  <c r="C12" i="78" l="1"/>
  <c r="C39" i="80" s="1"/>
  <c r="D5" i="81" l="1"/>
  <c r="C41" i="80"/>
  <c r="C44" i="80" s="1"/>
  <c r="C45" i="80" s="1"/>
  <c r="C47" i="80" s="1"/>
  <c r="D6" i="83" l="1"/>
  <c r="C48" i="80"/>
  <c r="D11" i="81" l="1"/>
  <c r="E12" i="81" l="1"/>
  <c r="X12" i="89" l="1"/>
  <c r="X9" i="89"/>
  <c r="X11" i="89"/>
  <c r="X10" i="89"/>
  <c r="D139" i="85"/>
  <c r="D173" i="85" s="1"/>
  <c r="D138" i="85"/>
  <c r="X13" i="89"/>
  <c r="X17" i="89"/>
  <c r="X26" i="89"/>
  <c r="X15" i="89"/>
  <c r="X16" i="89"/>
  <c r="X14" i="89"/>
  <c r="X20" i="89"/>
  <c r="X25" i="89"/>
  <c r="D141" i="85"/>
  <c r="X22" i="89"/>
  <c r="X19" i="89"/>
  <c r="X8" i="89"/>
  <c r="X29" i="89"/>
  <c r="X30" i="89"/>
  <c r="X23" i="89"/>
  <c r="X28" i="89"/>
  <c r="X27" i="89"/>
  <c r="X33" i="89"/>
  <c r="X18" i="89"/>
  <c r="D140" i="85"/>
  <c r="X24" i="89"/>
  <c r="X21" i="89"/>
  <c r="X36" i="89"/>
  <c r="X34" i="89"/>
  <c r="X35" i="89"/>
  <c r="X32" i="89"/>
  <c r="X31" i="89"/>
  <c r="D149" i="85"/>
  <c r="D153" i="85"/>
  <c r="D146" i="85"/>
  <c r="D180" i="85" s="1"/>
  <c r="D148" i="85"/>
  <c r="D155" i="85"/>
  <c r="D152" i="85"/>
  <c r="D186" i="85" s="1"/>
  <c r="D154" i="85"/>
  <c r="D188" i="85" s="1"/>
  <c r="D156" i="85"/>
  <c r="D190" i="85" s="1"/>
  <c r="D142" i="85"/>
  <c r="D143" i="85"/>
  <c r="D151" i="85"/>
  <c r="D150" i="85"/>
  <c r="D144" i="85"/>
  <c r="D147" i="85"/>
  <c r="D145" i="85"/>
  <c r="E79" i="88"/>
  <c r="D159" i="85"/>
  <c r="D165" i="85"/>
  <c r="D158" i="85"/>
  <c r="D157" i="85"/>
  <c r="D162" i="85"/>
  <c r="D196" i="85" s="1"/>
  <c r="D160" i="85"/>
  <c r="D194" i="85" s="1"/>
  <c r="D164" i="85"/>
  <c r="D163" i="85"/>
  <c r="D166" i="85"/>
  <c r="D161" i="85"/>
  <c r="D195" i="85" s="1"/>
  <c r="C16" i="90"/>
  <c r="C8" i="85"/>
  <c r="D8" i="85" s="1"/>
  <c r="E8" i="85" s="1"/>
  <c r="F8" i="85" s="1"/>
  <c r="G8" i="85" s="1"/>
  <c r="H8" i="85" s="1"/>
  <c r="I8" i="85" s="1"/>
  <c r="J8" i="85" s="1"/>
  <c r="K8" i="85" s="1"/>
  <c r="L8" i="85" s="1"/>
  <c r="M8" i="85" s="1"/>
  <c r="N8" i="85" s="1"/>
  <c r="O8" i="85" s="1"/>
  <c r="P8" i="85" s="1"/>
  <c r="Q8" i="85" s="1"/>
  <c r="R8" i="85" s="1"/>
  <c r="S8" i="85" s="1"/>
  <c r="T8" i="85" s="1"/>
  <c r="U8" i="85" s="1"/>
  <c r="V8" i="85" s="1"/>
  <c r="W8" i="85" s="1"/>
  <c r="X8" i="85" s="1"/>
  <c r="Y8" i="85" s="1"/>
  <c r="Z8" i="85" s="1"/>
  <c r="AA8" i="85" s="1"/>
  <c r="AB8" i="85" s="1"/>
  <c r="AC8" i="85" s="1"/>
  <c r="AD8" i="85" s="1"/>
  <c r="AE8" i="85" s="1"/>
  <c r="AF8" i="85" s="1"/>
  <c r="AG8" i="85" s="1"/>
  <c r="R5" i="95"/>
  <c r="E173" i="85" l="1"/>
  <c r="F173" i="85" s="1"/>
  <c r="G173" i="85" s="1"/>
  <c r="H173" i="85" s="1"/>
  <c r="I173" i="85" s="1"/>
  <c r="J173" i="85" s="1"/>
  <c r="K173" i="85" s="1"/>
  <c r="L173" i="85" s="1"/>
  <c r="M173" i="85" s="1"/>
  <c r="N173" i="85" s="1"/>
  <c r="O173" i="85" s="1"/>
  <c r="P173" i="85" s="1"/>
  <c r="Q173" i="85" s="1"/>
  <c r="R173" i="85" s="1"/>
  <c r="S173" i="85" s="1"/>
  <c r="T173" i="85" s="1"/>
  <c r="U173" i="85" s="1"/>
  <c r="V173" i="85" s="1"/>
  <c r="W173" i="85" s="1"/>
  <c r="X173" i="85" s="1"/>
  <c r="Y173" i="85" s="1"/>
  <c r="Z173" i="85" s="1"/>
  <c r="AA173" i="85" s="1"/>
  <c r="AB173" i="85" s="1"/>
  <c r="AC173" i="85" s="1"/>
  <c r="AD173" i="85" s="1"/>
  <c r="AE173" i="85" s="1"/>
  <c r="AF173" i="85" s="1"/>
  <c r="AG173" i="85" s="1"/>
  <c r="E164" i="85"/>
  <c r="F164" i="85" s="1"/>
  <c r="G164" i="85" s="1"/>
  <c r="H164" i="85" s="1"/>
  <c r="I164" i="85" s="1"/>
  <c r="J164" i="85" s="1"/>
  <c r="K164" i="85" s="1"/>
  <c r="L164" i="85" s="1"/>
  <c r="M164" i="85" s="1"/>
  <c r="N164" i="85" s="1"/>
  <c r="O164" i="85" s="1"/>
  <c r="P164" i="85" s="1"/>
  <c r="Q164" i="85" s="1"/>
  <c r="R164" i="85" s="1"/>
  <c r="S164" i="85" s="1"/>
  <c r="T164" i="85" s="1"/>
  <c r="U164" i="85" s="1"/>
  <c r="V164" i="85" s="1"/>
  <c r="W164" i="85" s="1"/>
  <c r="X164" i="85" s="1"/>
  <c r="Y164" i="85" s="1"/>
  <c r="Z164" i="85" s="1"/>
  <c r="AA164" i="85" s="1"/>
  <c r="AB164" i="85" s="1"/>
  <c r="AC164" i="85" s="1"/>
  <c r="AD164" i="85" s="1"/>
  <c r="AE164" i="85" s="1"/>
  <c r="AF164" i="85" s="1"/>
  <c r="AG164" i="85" s="1"/>
  <c r="D198" i="85"/>
  <c r="E145" i="85"/>
  <c r="F145" i="85" s="1"/>
  <c r="G145" i="85" s="1"/>
  <c r="H145" i="85" s="1"/>
  <c r="I145" i="85" s="1"/>
  <c r="J145" i="85" s="1"/>
  <c r="K145" i="85" s="1"/>
  <c r="L145" i="85" s="1"/>
  <c r="M145" i="85" s="1"/>
  <c r="N145" i="85" s="1"/>
  <c r="O145" i="85" s="1"/>
  <c r="P145" i="85" s="1"/>
  <c r="Q145" i="85" s="1"/>
  <c r="R145" i="85" s="1"/>
  <c r="S145" i="85" s="1"/>
  <c r="T145" i="85" s="1"/>
  <c r="U145" i="85" s="1"/>
  <c r="V145" i="85" s="1"/>
  <c r="W145" i="85" s="1"/>
  <c r="X145" i="85" s="1"/>
  <c r="Y145" i="85" s="1"/>
  <c r="Z145" i="85" s="1"/>
  <c r="AA145" i="85" s="1"/>
  <c r="AB145" i="85" s="1"/>
  <c r="AC145" i="85" s="1"/>
  <c r="AD145" i="85" s="1"/>
  <c r="AE145" i="85" s="1"/>
  <c r="AF145" i="85" s="1"/>
  <c r="AG145" i="85" s="1"/>
  <c r="D179" i="85"/>
  <c r="E188" i="85"/>
  <c r="F188" i="85" s="1"/>
  <c r="G188" i="85" s="1"/>
  <c r="H188" i="85" s="1"/>
  <c r="I188" i="85" s="1"/>
  <c r="J188" i="85" s="1"/>
  <c r="K188" i="85" s="1"/>
  <c r="L188" i="85" s="1"/>
  <c r="M188" i="85" s="1"/>
  <c r="N188" i="85" s="1"/>
  <c r="O188" i="85" s="1"/>
  <c r="P188" i="85" s="1"/>
  <c r="Q188" i="85" s="1"/>
  <c r="R188" i="85" s="1"/>
  <c r="S188" i="85" s="1"/>
  <c r="T188" i="85" s="1"/>
  <c r="U188" i="85" s="1"/>
  <c r="V188" i="85" s="1"/>
  <c r="W188" i="85" s="1"/>
  <c r="X188" i="85" s="1"/>
  <c r="Y188" i="85" s="1"/>
  <c r="Z188" i="85" s="1"/>
  <c r="AA188" i="85" s="1"/>
  <c r="AB188" i="85" s="1"/>
  <c r="AC188" i="85" s="1"/>
  <c r="AD188" i="85" s="1"/>
  <c r="AE188" i="85" s="1"/>
  <c r="AF188" i="85" s="1"/>
  <c r="AG188" i="85" s="1"/>
  <c r="E141" i="85"/>
  <c r="F141" i="85" s="1"/>
  <c r="G141" i="85" s="1"/>
  <c r="H141" i="85" s="1"/>
  <c r="I141" i="85" s="1"/>
  <c r="J141" i="85" s="1"/>
  <c r="K141" i="85" s="1"/>
  <c r="L141" i="85" s="1"/>
  <c r="M141" i="85" s="1"/>
  <c r="N141" i="85" s="1"/>
  <c r="O141" i="85" s="1"/>
  <c r="P141" i="85" s="1"/>
  <c r="Q141" i="85" s="1"/>
  <c r="R141" i="85" s="1"/>
  <c r="S141" i="85" s="1"/>
  <c r="T141" i="85" s="1"/>
  <c r="U141" i="85" s="1"/>
  <c r="V141" i="85" s="1"/>
  <c r="W141" i="85" s="1"/>
  <c r="X141" i="85" s="1"/>
  <c r="Y141" i="85" s="1"/>
  <c r="Z141" i="85" s="1"/>
  <c r="AA141" i="85" s="1"/>
  <c r="AB141" i="85" s="1"/>
  <c r="AC141" i="85" s="1"/>
  <c r="AD141" i="85" s="1"/>
  <c r="AE141" i="85" s="1"/>
  <c r="AF141" i="85" s="1"/>
  <c r="AG141" i="85" s="1"/>
  <c r="D175" i="85"/>
  <c r="E196" i="85"/>
  <c r="F196" i="85" s="1"/>
  <c r="G196" i="85" s="1"/>
  <c r="H196" i="85" s="1"/>
  <c r="I196" i="85" s="1"/>
  <c r="J196" i="85" s="1"/>
  <c r="K196" i="85" s="1"/>
  <c r="L196" i="85" s="1"/>
  <c r="M196" i="85" s="1"/>
  <c r="N196" i="85" s="1"/>
  <c r="O196" i="85" s="1"/>
  <c r="P196" i="85" s="1"/>
  <c r="Q196" i="85" s="1"/>
  <c r="R196" i="85" s="1"/>
  <c r="S196" i="85" s="1"/>
  <c r="T196" i="85" s="1"/>
  <c r="U196" i="85" s="1"/>
  <c r="V196" i="85" s="1"/>
  <c r="W196" i="85" s="1"/>
  <c r="X196" i="85" s="1"/>
  <c r="Y196" i="85" s="1"/>
  <c r="Z196" i="85" s="1"/>
  <c r="AA196" i="85" s="1"/>
  <c r="AB196" i="85" s="1"/>
  <c r="AC196" i="85" s="1"/>
  <c r="AD196" i="85" s="1"/>
  <c r="AE196" i="85" s="1"/>
  <c r="AF196" i="85" s="1"/>
  <c r="AG196" i="85" s="1"/>
  <c r="E155" i="85"/>
  <c r="F155" i="85" s="1"/>
  <c r="G155" i="85" s="1"/>
  <c r="H155" i="85" s="1"/>
  <c r="I155" i="85" s="1"/>
  <c r="J155" i="85" s="1"/>
  <c r="K155" i="85" s="1"/>
  <c r="L155" i="85" s="1"/>
  <c r="M155" i="85" s="1"/>
  <c r="N155" i="85" s="1"/>
  <c r="O155" i="85" s="1"/>
  <c r="P155" i="85" s="1"/>
  <c r="Q155" i="85" s="1"/>
  <c r="R155" i="85" s="1"/>
  <c r="S155" i="85" s="1"/>
  <c r="T155" i="85" s="1"/>
  <c r="U155" i="85" s="1"/>
  <c r="V155" i="85" s="1"/>
  <c r="W155" i="85" s="1"/>
  <c r="X155" i="85" s="1"/>
  <c r="Y155" i="85" s="1"/>
  <c r="Z155" i="85" s="1"/>
  <c r="AA155" i="85" s="1"/>
  <c r="AB155" i="85" s="1"/>
  <c r="AC155" i="85" s="1"/>
  <c r="AD155" i="85" s="1"/>
  <c r="AE155" i="85" s="1"/>
  <c r="AF155" i="85" s="1"/>
  <c r="AG155" i="85" s="1"/>
  <c r="D189" i="85"/>
  <c r="E138" i="85"/>
  <c r="F138" i="85" s="1"/>
  <c r="G138" i="85" s="1"/>
  <c r="H138" i="85" s="1"/>
  <c r="I138" i="85" s="1"/>
  <c r="J138" i="85" s="1"/>
  <c r="K138" i="85" s="1"/>
  <c r="L138" i="85" s="1"/>
  <c r="M138" i="85" s="1"/>
  <c r="N138" i="85" s="1"/>
  <c r="O138" i="85" s="1"/>
  <c r="P138" i="85" s="1"/>
  <c r="Q138" i="85" s="1"/>
  <c r="R138" i="85" s="1"/>
  <c r="S138" i="85" s="1"/>
  <c r="T138" i="85" s="1"/>
  <c r="U138" i="85" s="1"/>
  <c r="V138" i="85" s="1"/>
  <c r="W138" i="85" s="1"/>
  <c r="X138" i="85" s="1"/>
  <c r="Y138" i="85" s="1"/>
  <c r="Z138" i="85" s="1"/>
  <c r="AA138" i="85" s="1"/>
  <c r="AB138" i="85" s="1"/>
  <c r="AC138" i="85" s="1"/>
  <c r="AD138" i="85" s="1"/>
  <c r="AE138" i="85" s="1"/>
  <c r="AF138" i="85" s="1"/>
  <c r="AG138" i="85" s="1"/>
  <c r="D172" i="85"/>
  <c r="E144" i="85"/>
  <c r="F144" i="85" s="1"/>
  <c r="G144" i="85" s="1"/>
  <c r="H144" i="85" s="1"/>
  <c r="I144" i="85" s="1"/>
  <c r="J144" i="85" s="1"/>
  <c r="K144" i="85" s="1"/>
  <c r="L144" i="85" s="1"/>
  <c r="M144" i="85" s="1"/>
  <c r="N144" i="85" s="1"/>
  <c r="O144" i="85" s="1"/>
  <c r="P144" i="85" s="1"/>
  <c r="Q144" i="85" s="1"/>
  <c r="R144" i="85" s="1"/>
  <c r="S144" i="85" s="1"/>
  <c r="T144" i="85" s="1"/>
  <c r="U144" i="85" s="1"/>
  <c r="V144" i="85" s="1"/>
  <c r="W144" i="85" s="1"/>
  <c r="X144" i="85" s="1"/>
  <c r="Y144" i="85" s="1"/>
  <c r="Z144" i="85" s="1"/>
  <c r="AA144" i="85" s="1"/>
  <c r="AB144" i="85" s="1"/>
  <c r="AC144" i="85" s="1"/>
  <c r="AD144" i="85" s="1"/>
  <c r="AE144" i="85" s="1"/>
  <c r="AF144" i="85" s="1"/>
  <c r="AG144" i="85" s="1"/>
  <c r="D178" i="85"/>
  <c r="E148" i="85"/>
  <c r="F148" i="85" s="1"/>
  <c r="G148" i="85" s="1"/>
  <c r="H148" i="85" s="1"/>
  <c r="I148" i="85" s="1"/>
  <c r="J148" i="85" s="1"/>
  <c r="K148" i="85" s="1"/>
  <c r="L148" i="85" s="1"/>
  <c r="M148" i="85" s="1"/>
  <c r="N148" i="85" s="1"/>
  <c r="O148" i="85" s="1"/>
  <c r="P148" i="85" s="1"/>
  <c r="Q148" i="85" s="1"/>
  <c r="R148" i="85" s="1"/>
  <c r="S148" i="85" s="1"/>
  <c r="T148" i="85" s="1"/>
  <c r="U148" i="85" s="1"/>
  <c r="V148" i="85" s="1"/>
  <c r="W148" i="85" s="1"/>
  <c r="X148" i="85" s="1"/>
  <c r="Y148" i="85" s="1"/>
  <c r="Z148" i="85" s="1"/>
  <c r="AA148" i="85" s="1"/>
  <c r="AB148" i="85" s="1"/>
  <c r="AC148" i="85" s="1"/>
  <c r="AD148" i="85" s="1"/>
  <c r="AE148" i="85" s="1"/>
  <c r="AF148" i="85" s="1"/>
  <c r="AG148" i="85" s="1"/>
  <c r="D182" i="85"/>
  <c r="E150" i="85"/>
  <c r="D184" i="85"/>
  <c r="E151" i="85"/>
  <c r="F151" i="85" s="1"/>
  <c r="D185" i="85"/>
  <c r="E180" i="85"/>
  <c r="F180" i="85" s="1"/>
  <c r="G180" i="85" s="1"/>
  <c r="H180" i="85" s="1"/>
  <c r="I180" i="85" s="1"/>
  <c r="J180" i="85" s="1"/>
  <c r="K180" i="85" s="1"/>
  <c r="L180" i="85" s="1"/>
  <c r="M180" i="85" s="1"/>
  <c r="N180" i="85" s="1"/>
  <c r="O180" i="85" s="1"/>
  <c r="P180" i="85" s="1"/>
  <c r="Q180" i="85" s="1"/>
  <c r="R180" i="85" s="1"/>
  <c r="S180" i="85" s="1"/>
  <c r="T180" i="85" s="1"/>
  <c r="U180" i="85" s="1"/>
  <c r="V180" i="85" s="1"/>
  <c r="W180" i="85" s="1"/>
  <c r="X180" i="85" s="1"/>
  <c r="Y180" i="85" s="1"/>
  <c r="Z180" i="85" s="1"/>
  <c r="AA180" i="85" s="1"/>
  <c r="AB180" i="85" s="1"/>
  <c r="AC180" i="85" s="1"/>
  <c r="AD180" i="85" s="1"/>
  <c r="AE180" i="85" s="1"/>
  <c r="AF180" i="85" s="1"/>
  <c r="AG180" i="85" s="1"/>
  <c r="C180" i="85" s="1"/>
  <c r="E195" i="85"/>
  <c r="F195" i="85" s="1"/>
  <c r="G195" i="85" s="1"/>
  <c r="H195" i="85" s="1"/>
  <c r="I195" i="85" s="1"/>
  <c r="J195" i="85" s="1"/>
  <c r="K195" i="85" s="1"/>
  <c r="L195" i="85" s="1"/>
  <c r="M195" i="85" s="1"/>
  <c r="N195" i="85" s="1"/>
  <c r="O195" i="85" s="1"/>
  <c r="P195" i="85" s="1"/>
  <c r="Q195" i="85" s="1"/>
  <c r="R195" i="85" s="1"/>
  <c r="S195" i="85" s="1"/>
  <c r="T195" i="85" s="1"/>
  <c r="U195" i="85" s="1"/>
  <c r="V195" i="85" s="1"/>
  <c r="W195" i="85" s="1"/>
  <c r="X195" i="85" s="1"/>
  <c r="Y195" i="85" s="1"/>
  <c r="Z195" i="85" s="1"/>
  <c r="AA195" i="85" s="1"/>
  <c r="AB195" i="85" s="1"/>
  <c r="AC195" i="85" s="1"/>
  <c r="AD195" i="85" s="1"/>
  <c r="AE195" i="85" s="1"/>
  <c r="AF195" i="85" s="1"/>
  <c r="AG195" i="85" s="1"/>
  <c r="E153" i="85"/>
  <c r="F153" i="85" s="1"/>
  <c r="G153" i="85" s="1"/>
  <c r="H153" i="85" s="1"/>
  <c r="I153" i="85" s="1"/>
  <c r="J153" i="85" s="1"/>
  <c r="K153" i="85" s="1"/>
  <c r="L153" i="85" s="1"/>
  <c r="M153" i="85" s="1"/>
  <c r="N153" i="85" s="1"/>
  <c r="O153" i="85" s="1"/>
  <c r="P153" i="85" s="1"/>
  <c r="Q153" i="85" s="1"/>
  <c r="R153" i="85" s="1"/>
  <c r="S153" i="85" s="1"/>
  <c r="T153" i="85" s="1"/>
  <c r="U153" i="85" s="1"/>
  <c r="V153" i="85" s="1"/>
  <c r="W153" i="85" s="1"/>
  <c r="X153" i="85" s="1"/>
  <c r="Y153" i="85" s="1"/>
  <c r="Z153" i="85" s="1"/>
  <c r="AA153" i="85" s="1"/>
  <c r="AB153" i="85" s="1"/>
  <c r="AC153" i="85" s="1"/>
  <c r="AD153" i="85" s="1"/>
  <c r="AE153" i="85" s="1"/>
  <c r="AF153" i="85" s="1"/>
  <c r="AG153" i="85" s="1"/>
  <c r="D187" i="85"/>
  <c r="E194" i="85"/>
  <c r="F194" i="85" s="1"/>
  <c r="G194" i="85" s="1"/>
  <c r="H194" i="85" s="1"/>
  <c r="I194" i="85" s="1"/>
  <c r="J194" i="85" s="1"/>
  <c r="K194" i="85" s="1"/>
  <c r="L194" i="85" s="1"/>
  <c r="M194" i="85" s="1"/>
  <c r="N194" i="85" s="1"/>
  <c r="O194" i="85" s="1"/>
  <c r="P194" i="85" s="1"/>
  <c r="Q194" i="85" s="1"/>
  <c r="R194" i="85" s="1"/>
  <c r="S194" i="85" s="1"/>
  <c r="T194" i="85" s="1"/>
  <c r="U194" i="85" s="1"/>
  <c r="V194" i="85" s="1"/>
  <c r="W194" i="85" s="1"/>
  <c r="X194" i="85" s="1"/>
  <c r="Y194" i="85" s="1"/>
  <c r="Z194" i="85" s="1"/>
  <c r="AA194" i="85" s="1"/>
  <c r="AB194" i="85" s="1"/>
  <c r="AC194" i="85" s="1"/>
  <c r="AD194" i="85" s="1"/>
  <c r="AE194" i="85" s="1"/>
  <c r="AF194" i="85" s="1"/>
  <c r="AG194" i="85" s="1"/>
  <c r="E147" i="85"/>
  <c r="F147" i="85" s="1"/>
  <c r="D181" i="85"/>
  <c r="E186" i="85"/>
  <c r="F186" i="85" s="1"/>
  <c r="G186" i="85" s="1"/>
  <c r="H186" i="85" s="1"/>
  <c r="I186" i="85" s="1"/>
  <c r="J186" i="85" s="1"/>
  <c r="K186" i="85" s="1"/>
  <c r="L186" i="85" s="1"/>
  <c r="M186" i="85" s="1"/>
  <c r="N186" i="85" s="1"/>
  <c r="O186" i="85" s="1"/>
  <c r="P186" i="85" s="1"/>
  <c r="Q186" i="85" s="1"/>
  <c r="R186" i="85" s="1"/>
  <c r="S186" i="85" s="1"/>
  <c r="T186" i="85" s="1"/>
  <c r="U186" i="85" s="1"/>
  <c r="V186" i="85" s="1"/>
  <c r="W186" i="85" s="1"/>
  <c r="X186" i="85" s="1"/>
  <c r="Y186" i="85" s="1"/>
  <c r="Z186" i="85" s="1"/>
  <c r="AA186" i="85" s="1"/>
  <c r="AB186" i="85" s="1"/>
  <c r="AC186" i="85" s="1"/>
  <c r="AD186" i="85" s="1"/>
  <c r="AE186" i="85" s="1"/>
  <c r="AF186" i="85" s="1"/>
  <c r="AG186" i="85" s="1"/>
  <c r="E157" i="85"/>
  <c r="F157" i="85" s="1"/>
  <c r="G157" i="85" s="1"/>
  <c r="H157" i="85" s="1"/>
  <c r="I157" i="85" s="1"/>
  <c r="J157" i="85" s="1"/>
  <c r="K157" i="85" s="1"/>
  <c r="L157" i="85" s="1"/>
  <c r="M157" i="85" s="1"/>
  <c r="N157" i="85" s="1"/>
  <c r="O157" i="85" s="1"/>
  <c r="P157" i="85" s="1"/>
  <c r="Q157" i="85" s="1"/>
  <c r="R157" i="85" s="1"/>
  <c r="S157" i="85" s="1"/>
  <c r="T157" i="85" s="1"/>
  <c r="U157" i="85" s="1"/>
  <c r="V157" i="85" s="1"/>
  <c r="W157" i="85" s="1"/>
  <c r="X157" i="85" s="1"/>
  <c r="Y157" i="85" s="1"/>
  <c r="Z157" i="85" s="1"/>
  <c r="AA157" i="85" s="1"/>
  <c r="AB157" i="85" s="1"/>
  <c r="AC157" i="85" s="1"/>
  <c r="AD157" i="85" s="1"/>
  <c r="AE157" i="85" s="1"/>
  <c r="AF157" i="85" s="1"/>
  <c r="AG157" i="85" s="1"/>
  <c r="D191" i="85"/>
  <c r="E158" i="85"/>
  <c r="F158" i="85" s="1"/>
  <c r="G158" i="85" s="1"/>
  <c r="H158" i="85" s="1"/>
  <c r="I158" i="85" s="1"/>
  <c r="J158" i="85" s="1"/>
  <c r="K158" i="85" s="1"/>
  <c r="L158" i="85" s="1"/>
  <c r="M158" i="85" s="1"/>
  <c r="N158" i="85" s="1"/>
  <c r="O158" i="85" s="1"/>
  <c r="P158" i="85" s="1"/>
  <c r="Q158" i="85" s="1"/>
  <c r="R158" i="85" s="1"/>
  <c r="S158" i="85" s="1"/>
  <c r="T158" i="85" s="1"/>
  <c r="U158" i="85" s="1"/>
  <c r="V158" i="85" s="1"/>
  <c r="W158" i="85" s="1"/>
  <c r="X158" i="85" s="1"/>
  <c r="Y158" i="85" s="1"/>
  <c r="Z158" i="85" s="1"/>
  <c r="AA158" i="85" s="1"/>
  <c r="AB158" i="85" s="1"/>
  <c r="AC158" i="85" s="1"/>
  <c r="AD158" i="85" s="1"/>
  <c r="AE158" i="85" s="1"/>
  <c r="AF158" i="85" s="1"/>
  <c r="AG158" i="85" s="1"/>
  <c r="D192" i="85"/>
  <c r="E143" i="85"/>
  <c r="F143" i="85" s="1"/>
  <c r="G143" i="85" s="1"/>
  <c r="H143" i="85" s="1"/>
  <c r="I143" i="85" s="1"/>
  <c r="J143" i="85" s="1"/>
  <c r="K143" i="85" s="1"/>
  <c r="L143" i="85" s="1"/>
  <c r="M143" i="85" s="1"/>
  <c r="N143" i="85" s="1"/>
  <c r="O143" i="85" s="1"/>
  <c r="P143" i="85" s="1"/>
  <c r="Q143" i="85" s="1"/>
  <c r="R143" i="85" s="1"/>
  <c r="S143" i="85" s="1"/>
  <c r="T143" i="85" s="1"/>
  <c r="U143" i="85" s="1"/>
  <c r="V143" i="85" s="1"/>
  <c r="W143" i="85" s="1"/>
  <c r="X143" i="85" s="1"/>
  <c r="Y143" i="85" s="1"/>
  <c r="Z143" i="85" s="1"/>
  <c r="AA143" i="85" s="1"/>
  <c r="AB143" i="85" s="1"/>
  <c r="AC143" i="85" s="1"/>
  <c r="AD143" i="85" s="1"/>
  <c r="AE143" i="85" s="1"/>
  <c r="AF143" i="85" s="1"/>
  <c r="AG143" i="85" s="1"/>
  <c r="D177" i="85"/>
  <c r="E159" i="85"/>
  <c r="F159" i="85" s="1"/>
  <c r="G159" i="85" s="1"/>
  <c r="H159" i="85" s="1"/>
  <c r="I159" i="85" s="1"/>
  <c r="J159" i="85" s="1"/>
  <c r="K159" i="85" s="1"/>
  <c r="L159" i="85" s="1"/>
  <c r="M159" i="85" s="1"/>
  <c r="N159" i="85" s="1"/>
  <c r="O159" i="85" s="1"/>
  <c r="P159" i="85" s="1"/>
  <c r="Q159" i="85" s="1"/>
  <c r="R159" i="85" s="1"/>
  <c r="S159" i="85" s="1"/>
  <c r="T159" i="85" s="1"/>
  <c r="U159" i="85" s="1"/>
  <c r="V159" i="85" s="1"/>
  <c r="W159" i="85" s="1"/>
  <c r="X159" i="85" s="1"/>
  <c r="Y159" i="85" s="1"/>
  <c r="Z159" i="85" s="1"/>
  <c r="AA159" i="85" s="1"/>
  <c r="AB159" i="85" s="1"/>
  <c r="AC159" i="85" s="1"/>
  <c r="AD159" i="85" s="1"/>
  <c r="AE159" i="85" s="1"/>
  <c r="AF159" i="85" s="1"/>
  <c r="AG159" i="85" s="1"/>
  <c r="D193" i="85"/>
  <c r="E149" i="85"/>
  <c r="F149" i="85" s="1"/>
  <c r="G149" i="85" s="1"/>
  <c r="H149" i="85" s="1"/>
  <c r="I149" i="85" s="1"/>
  <c r="J149" i="85" s="1"/>
  <c r="K149" i="85" s="1"/>
  <c r="L149" i="85" s="1"/>
  <c r="M149" i="85" s="1"/>
  <c r="N149" i="85" s="1"/>
  <c r="O149" i="85" s="1"/>
  <c r="P149" i="85" s="1"/>
  <c r="Q149" i="85" s="1"/>
  <c r="R149" i="85" s="1"/>
  <c r="S149" i="85" s="1"/>
  <c r="T149" i="85" s="1"/>
  <c r="U149" i="85" s="1"/>
  <c r="V149" i="85" s="1"/>
  <c r="W149" i="85" s="1"/>
  <c r="X149" i="85" s="1"/>
  <c r="Y149" i="85" s="1"/>
  <c r="Z149" i="85" s="1"/>
  <c r="AA149" i="85" s="1"/>
  <c r="AB149" i="85" s="1"/>
  <c r="AC149" i="85" s="1"/>
  <c r="AD149" i="85" s="1"/>
  <c r="AE149" i="85" s="1"/>
  <c r="AF149" i="85" s="1"/>
  <c r="AG149" i="85" s="1"/>
  <c r="D183" i="85"/>
  <c r="E140" i="85"/>
  <c r="F140" i="85" s="1"/>
  <c r="G140" i="85" s="1"/>
  <c r="H140" i="85" s="1"/>
  <c r="I140" i="85" s="1"/>
  <c r="J140" i="85" s="1"/>
  <c r="K140" i="85" s="1"/>
  <c r="L140" i="85" s="1"/>
  <c r="M140" i="85" s="1"/>
  <c r="N140" i="85" s="1"/>
  <c r="O140" i="85" s="1"/>
  <c r="P140" i="85" s="1"/>
  <c r="Q140" i="85" s="1"/>
  <c r="R140" i="85" s="1"/>
  <c r="S140" i="85" s="1"/>
  <c r="T140" i="85" s="1"/>
  <c r="U140" i="85" s="1"/>
  <c r="V140" i="85" s="1"/>
  <c r="W140" i="85" s="1"/>
  <c r="X140" i="85" s="1"/>
  <c r="Y140" i="85" s="1"/>
  <c r="Z140" i="85" s="1"/>
  <c r="AA140" i="85" s="1"/>
  <c r="AB140" i="85" s="1"/>
  <c r="AC140" i="85" s="1"/>
  <c r="AD140" i="85" s="1"/>
  <c r="AE140" i="85" s="1"/>
  <c r="AF140" i="85" s="1"/>
  <c r="AG140" i="85" s="1"/>
  <c r="D174" i="85"/>
  <c r="E165" i="85"/>
  <c r="F165" i="85" s="1"/>
  <c r="G165" i="85" s="1"/>
  <c r="H165" i="85" s="1"/>
  <c r="I165" i="85" s="1"/>
  <c r="J165" i="85" s="1"/>
  <c r="K165" i="85" s="1"/>
  <c r="L165" i="85" s="1"/>
  <c r="M165" i="85" s="1"/>
  <c r="N165" i="85" s="1"/>
  <c r="O165" i="85" s="1"/>
  <c r="P165" i="85" s="1"/>
  <c r="Q165" i="85" s="1"/>
  <c r="R165" i="85" s="1"/>
  <c r="S165" i="85" s="1"/>
  <c r="T165" i="85" s="1"/>
  <c r="U165" i="85" s="1"/>
  <c r="V165" i="85" s="1"/>
  <c r="W165" i="85" s="1"/>
  <c r="X165" i="85" s="1"/>
  <c r="Y165" i="85" s="1"/>
  <c r="Z165" i="85" s="1"/>
  <c r="AA165" i="85" s="1"/>
  <c r="AB165" i="85" s="1"/>
  <c r="AC165" i="85" s="1"/>
  <c r="AD165" i="85" s="1"/>
  <c r="AE165" i="85" s="1"/>
  <c r="AF165" i="85" s="1"/>
  <c r="AG165" i="85" s="1"/>
  <c r="D199" i="85"/>
  <c r="E166" i="85"/>
  <c r="F166" i="85" s="1"/>
  <c r="G166" i="85" s="1"/>
  <c r="H166" i="85" s="1"/>
  <c r="I166" i="85" s="1"/>
  <c r="J166" i="85" s="1"/>
  <c r="K166" i="85" s="1"/>
  <c r="L166" i="85" s="1"/>
  <c r="M166" i="85" s="1"/>
  <c r="N166" i="85" s="1"/>
  <c r="O166" i="85" s="1"/>
  <c r="P166" i="85" s="1"/>
  <c r="Q166" i="85" s="1"/>
  <c r="R166" i="85" s="1"/>
  <c r="S166" i="85" s="1"/>
  <c r="T166" i="85" s="1"/>
  <c r="U166" i="85" s="1"/>
  <c r="V166" i="85" s="1"/>
  <c r="W166" i="85" s="1"/>
  <c r="X166" i="85" s="1"/>
  <c r="Y166" i="85" s="1"/>
  <c r="Z166" i="85" s="1"/>
  <c r="AA166" i="85" s="1"/>
  <c r="AB166" i="85" s="1"/>
  <c r="AC166" i="85" s="1"/>
  <c r="AD166" i="85" s="1"/>
  <c r="AE166" i="85" s="1"/>
  <c r="AF166" i="85" s="1"/>
  <c r="AG166" i="85" s="1"/>
  <c r="D200" i="85"/>
  <c r="E142" i="85"/>
  <c r="F142" i="85" s="1"/>
  <c r="G142" i="85" s="1"/>
  <c r="H142" i="85" s="1"/>
  <c r="I142" i="85" s="1"/>
  <c r="J142" i="85" s="1"/>
  <c r="K142" i="85" s="1"/>
  <c r="L142" i="85" s="1"/>
  <c r="M142" i="85" s="1"/>
  <c r="N142" i="85" s="1"/>
  <c r="O142" i="85" s="1"/>
  <c r="P142" i="85" s="1"/>
  <c r="Q142" i="85" s="1"/>
  <c r="R142" i="85" s="1"/>
  <c r="S142" i="85" s="1"/>
  <c r="T142" i="85" s="1"/>
  <c r="U142" i="85" s="1"/>
  <c r="V142" i="85" s="1"/>
  <c r="W142" i="85" s="1"/>
  <c r="X142" i="85" s="1"/>
  <c r="Y142" i="85" s="1"/>
  <c r="Z142" i="85" s="1"/>
  <c r="AA142" i="85" s="1"/>
  <c r="AB142" i="85" s="1"/>
  <c r="AC142" i="85" s="1"/>
  <c r="AD142" i="85" s="1"/>
  <c r="AE142" i="85" s="1"/>
  <c r="AF142" i="85" s="1"/>
  <c r="AG142" i="85" s="1"/>
  <c r="D176" i="85"/>
  <c r="E163" i="85"/>
  <c r="F163" i="85" s="1"/>
  <c r="G163" i="85" s="1"/>
  <c r="H163" i="85" s="1"/>
  <c r="I163" i="85" s="1"/>
  <c r="J163" i="85" s="1"/>
  <c r="K163" i="85" s="1"/>
  <c r="L163" i="85" s="1"/>
  <c r="M163" i="85" s="1"/>
  <c r="N163" i="85" s="1"/>
  <c r="O163" i="85" s="1"/>
  <c r="P163" i="85" s="1"/>
  <c r="Q163" i="85" s="1"/>
  <c r="R163" i="85" s="1"/>
  <c r="S163" i="85" s="1"/>
  <c r="T163" i="85" s="1"/>
  <c r="U163" i="85" s="1"/>
  <c r="V163" i="85" s="1"/>
  <c r="W163" i="85" s="1"/>
  <c r="X163" i="85" s="1"/>
  <c r="Y163" i="85" s="1"/>
  <c r="Z163" i="85" s="1"/>
  <c r="AA163" i="85" s="1"/>
  <c r="AB163" i="85" s="1"/>
  <c r="AC163" i="85" s="1"/>
  <c r="AD163" i="85" s="1"/>
  <c r="AE163" i="85" s="1"/>
  <c r="AF163" i="85" s="1"/>
  <c r="AG163" i="85" s="1"/>
  <c r="D197" i="85"/>
  <c r="E190" i="85"/>
  <c r="F190" i="85" s="1"/>
  <c r="G190" i="85" s="1"/>
  <c r="H190" i="85" s="1"/>
  <c r="I190" i="85" s="1"/>
  <c r="J190" i="85" s="1"/>
  <c r="K190" i="85" s="1"/>
  <c r="L190" i="85" s="1"/>
  <c r="M190" i="85" s="1"/>
  <c r="N190" i="85" s="1"/>
  <c r="O190" i="85" s="1"/>
  <c r="P190" i="85" s="1"/>
  <c r="Q190" i="85" s="1"/>
  <c r="R190" i="85" s="1"/>
  <c r="S190" i="85" s="1"/>
  <c r="T190" i="85" s="1"/>
  <c r="U190" i="85" s="1"/>
  <c r="V190" i="85" s="1"/>
  <c r="W190" i="85" s="1"/>
  <c r="X190" i="85" s="1"/>
  <c r="Y190" i="85" s="1"/>
  <c r="Z190" i="85" s="1"/>
  <c r="AA190" i="85" s="1"/>
  <c r="AB190" i="85" s="1"/>
  <c r="AC190" i="85" s="1"/>
  <c r="AD190" i="85" s="1"/>
  <c r="AE190" i="85" s="1"/>
  <c r="AF190" i="85" s="1"/>
  <c r="AG190" i="85" s="1"/>
  <c r="E81" i="88"/>
  <c r="L7" i="95" s="1"/>
  <c r="G7" i="95" s="1"/>
  <c r="E162" i="85"/>
  <c r="F162" i="85" s="1"/>
  <c r="G162" i="85" s="1"/>
  <c r="H162" i="85" s="1"/>
  <c r="I162" i="85" s="1"/>
  <c r="J162" i="85" s="1"/>
  <c r="K162" i="85" s="1"/>
  <c r="L162" i="85" s="1"/>
  <c r="M162" i="85" s="1"/>
  <c r="N162" i="85" s="1"/>
  <c r="O162" i="85" s="1"/>
  <c r="P162" i="85" s="1"/>
  <c r="Q162" i="85" s="1"/>
  <c r="R162" i="85" s="1"/>
  <c r="S162" i="85" s="1"/>
  <c r="T162" i="85" s="1"/>
  <c r="U162" i="85" s="1"/>
  <c r="V162" i="85" s="1"/>
  <c r="W162" i="85" s="1"/>
  <c r="X162" i="85" s="1"/>
  <c r="Y162" i="85" s="1"/>
  <c r="Z162" i="85" s="1"/>
  <c r="AA162" i="85" s="1"/>
  <c r="AB162" i="85" s="1"/>
  <c r="AC162" i="85" s="1"/>
  <c r="AD162" i="85" s="1"/>
  <c r="AE162" i="85" s="1"/>
  <c r="AF162" i="85" s="1"/>
  <c r="AG162" i="85" s="1"/>
  <c r="Y12" i="89"/>
  <c r="Y27" i="89"/>
  <c r="Y23" i="89"/>
  <c r="Y17" i="89"/>
  <c r="Y10" i="89"/>
  <c r="Y28" i="89"/>
  <c r="Y21" i="89"/>
  <c r="Y34" i="89"/>
  <c r="Y36" i="89"/>
  <c r="Y19" i="89"/>
  <c r="Y30" i="89"/>
  <c r="Y9" i="89"/>
  <c r="E160" i="85"/>
  <c r="F160" i="85" s="1"/>
  <c r="G160" i="85" s="1"/>
  <c r="H160" i="85" s="1"/>
  <c r="I160" i="85" s="1"/>
  <c r="J160" i="85" s="1"/>
  <c r="K160" i="85" s="1"/>
  <c r="L160" i="85" s="1"/>
  <c r="M160" i="85" s="1"/>
  <c r="N160" i="85" s="1"/>
  <c r="O160" i="85" s="1"/>
  <c r="P160" i="85" s="1"/>
  <c r="Q160" i="85" s="1"/>
  <c r="R160" i="85" s="1"/>
  <c r="S160" i="85" s="1"/>
  <c r="T160" i="85" s="1"/>
  <c r="U160" i="85" s="1"/>
  <c r="V160" i="85" s="1"/>
  <c r="W160" i="85" s="1"/>
  <c r="X160" i="85" s="1"/>
  <c r="Y160" i="85" s="1"/>
  <c r="Z160" i="85" s="1"/>
  <c r="AA160" i="85" s="1"/>
  <c r="AB160" i="85" s="1"/>
  <c r="AC160" i="85" s="1"/>
  <c r="AD160" i="85" s="1"/>
  <c r="AE160" i="85" s="1"/>
  <c r="AF160" i="85" s="1"/>
  <c r="AG160" i="85" s="1"/>
  <c r="Y22" i="89"/>
  <c r="C23" i="90"/>
  <c r="Y33" i="89"/>
  <c r="Y20" i="89"/>
  <c r="Y13" i="89"/>
  <c r="E80" i="88"/>
  <c r="AI36" i="89" s="1"/>
  <c r="E156" i="85"/>
  <c r="F156" i="85" s="1"/>
  <c r="G156" i="85" s="1"/>
  <c r="H156" i="85" s="1"/>
  <c r="I156" i="85" s="1"/>
  <c r="J156" i="85" s="1"/>
  <c r="K156" i="85" s="1"/>
  <c r="L156" i="85" s="1"/>
  <c r="M156" i="85" s="1"/>
  <c r="N156" i="85" s="1"/>
  <c r="O156" i="85" s="1"/>
  <c r="P156" i="85" s="1"/>
  <c r="Q156" i="85" s="1"/>
  <c r="R156" i="85" s="1"/>
  <c r="S156" i="85" s="1"/>
  <c r="T156" i="85" s="1"/>
  <c r="U156" i="85" s="1"/>
  <c r="V156" i="85" s="1"/>
  <c r="W156" i="85" s="1"/>
  <c r="X156" i="85" s="1"/>
  <c r="Y156" i="85" s="1"/>
  <c r="Z156" i="85" s="1"/>
  <c r="AA156" i="85" s="1"/>
  <c r="AB156" i="85" s="1"/>
  <c r="AC156" i="85" s="1"/>
  <c r="AD156" i="85" s="1"/>
  <c r="AE156" i="85" s="1"/>
  <c r="AF156" i="85" s="1"/>
  <c r="AG156" i="85" s="1"/>
  <c r="E152" i="85"/>
  <c r="F152" i="85" s="1"/>
  <c r="G152" i="85" s="1"/>
  <c r="H152" i="85" s="1"/>
  <c r="I152" i="85" s="1"/>
  <c r="J152" i="85" s="1"/>
  <c r="K152" i="85" s="1"/>
  <c r="L152" i="85" s="1"/>
  <c r="M152" i="85" s="1"/>
  <c r="N152" i="85" s="1"/>
  <c r="O152" i="85" s="1"/>
  <c r="P152" i="85" s="1"/>
  <c r="Q152" i="85" s="1"/>
  <c r="R152" i="85" s="1"/>
  <c r="S152" i="85" s="1"/>
  <c r="T152" i="85" s="1"/>
  <c r="U152" i="85" s="1"/>
  <c r="V152" i="85" s="1"/>
  <c r="W152" i="85" s="1"/>
  <c r="X152" i="85" s="1"/>
  <c r="Y152" i="85" s="1"/>
  <c r="Z152" i="85" s="1"/>
  <c r="AA152" i="85" s="1"/>
  <c r="AB152" i="85" s="1"/>
  <c r="AC152" i="85" s="1"/>
  <c r="AD152" i="85" s="1"/>
  <c r="AE152" i="85" s="1"/>
  <c r="AF152" i="85" s="1"/>
  <c r="AG152" i="85" s="1"/>
  <c r="E161" i="85"/>
  <c r="F161" i="85" s="1"/>
  <c r="G161" i="85" s="1"/>
  <c r="H161" i="85" s="1"/>
  <c r="I161" i="85" s="1"/>
  <c r="J161" i="85" s="1"/>
  <c r="K161" i="85" s="1"/>
  <c r="L161" i="85" s="1"/>
  <c r="M161" i="85" s="1"/>
  <c r="N161" i="85" s="1"/>
  <c r="O161" i="85" s="1"/>
  <c r="P161" i="85" s="1"/>
  <c r="Q161" i="85" s="1"/>
  <c r="R161" i="85" s="1"/>
  <c r="S161" i="85" s="1"/>
  <c r="T161" i="85" s="1"/>
  <c r="U161" i="85" s="1"/>
  <c r="V161" i="85" s="1"/>
  <c r="W161" i="85" s="1"/>
  <c r="X161" i="85" s="1"/>
  <c r="Y161" i="85" s="1"/>
  <c r="Z161" i="85" s="1"/>
  <c r="AA161" i="85" s="1"/>
  <c r="AB161" i="85" s="1"/>
  <c r="AC161" i="85" s="1"/>
  <c r="AD161" i="85" s="1"/>
  <c r="AE161" i="85" s="1"/>
  <c r="AF161" i="85" s="1"/>
  <c r="AG161" i="85" s="1"/>
  <c r="Y31" i="89"/>
  <c r="Y16" i="89"/>
  <c r="Y18" i="89"/>
  <c r="Y26" i="89"/>
  <c r="Y15" i="89"/>
  <c r="Y14" i="89"/>
  <c r="R7" i="95"/>
  <c r="Y35" i="89"/>
  <c r="Y25" i="89"/>
  <c r="Y24" i="89"/>
  <c r="Y32" i="89"/>
  <c r="Y29" i="89"/>
  <c r="Y11" i="89"/>
  <c r="E146" i="85"/>
  <c r="F146" i="85" s="1"/>
  <c r="G146" i="85" s="1"/>
  <c r="H146" i="85" s="1"/>
  <c r="I146" i="85" s="1"/>
  <c r="J146" i="85" s="1"/>
  <c r="K146" i="85" s="1"/>
  <c r="L146" i="85" s="1"/>
  <c r="M146" i="85" s="1"/>
  <c r="N146" i="85" s="1"/>
  <c r="O146" i="85" s="1"/>
  <c r="P146" i="85" s="1"/>
  <c r="Q146" i="85" s="1"/>
  <c r="R146" i="85" s="1"/>
  <c r="S146" i="85" s="1"/>
  <c r="T146" i="85" s="1"/>
  <c r="U146" i="85" s="1"/>
  <c r="V146" i="85" s="1"/>
  <c r="W146" i="85" s="1"/>
  <c r="X146" i="85" s="1"/>
  <c r="Y146" i="85" s="1"/>
  <c r="Z146" i="85" s="1"/>
  <c r="AA146" i="85" s="1"/>
  <c r="AB146" i="85" s="1"/>
  <c r="AC146" i="85" s="1"/>
  <c r="AD146" i="85" s="1"/>
  <c r="AE146" i="85" s="1"/>
  <c r="AF146" i="85" s="1"/>
  <c r="AG146" i="85" s="1"/>
  <c r="Y8" i="89"/>
  <c r="F150" i="85"/>
  <c r="G150" i="85" s="1"/>
  <c r="H150" i="85" s="1"/>
  <c r="I150" i="85" s="1"/>
  <c r="J150" i="85" s="1"/>
  <c r="K150" i="85" s="1"/>
  <c r="L150" i="85" s="1"/>
  <c r="M150" i="85" s="1"/>
  <c r="N150" i="85" s="1"/>
  <c r="O150" i="85" s="1"/>
  <c r="P150" i="85" s="1"/>
  <c r="Q150" i="85" s="1"/>
  <c r="R150" i="85" s="1"/>
  <c r="S150" i="85" s="1"/>
  <c r="T150" i="85" s="1"/>
  <c r="U150" i="85" s="1"/>
  <c r="V150" i="85" s="1"/>
  <c r="W150" i="85" s="1"/>
  <c r="X150" i="85" s="1"/>
  <c r="Y150" i="85" s="1"/>
  <c r="Z150" i="85" s="1"/>
  <c r="AA150" i="85" s="1"/>
  <c r="AB150" i="85" s="1"/>
  <c r="AC150" i="85" s="1"/>
  <c r="AD150" i="85" s="1"/>
  <c r="AE150" i="85" s="1"/>
  <c r="AF150" i="85" s="1"/>
  <c r="AG150" i="85" s="1"/>
  <c r="E154" i="85"/>
  <c r="F154" i="85" s="1"/>
  <c r="G154" i="85" s="1"/>
  <c r="H154" i="85" s="1"/>
  <c r="I154" i="85" s="1"/>
  <c r="J154" i="85" s="1"/>
  <c r="K154" i="85" s="1"/>
  <c r="L154" i="85" s="1"/>
  <c r="M154" i="85" s="1"/>
  <c r="N154" i="85" s="1"/>
  <c r="O154" i="85" s="1"/>
  <c r="P154" i="85" s="1"/>
  <c r="Q154" i="85" s="1"/>
  <c r="R154" i="85" s="1"/>
  <c r="S154" i="85" s="1"/>
  <c r="T154" i="85" s="1"/>
  <c r="U154" i="85" s="1"/>
  <c r="V154" i="85" s="1"/>
  <c r="W154" i="85" s="1"/>
  <c r="X154" i="85" s="1"/>
  <c r="Y154" i="85" s="1"/>
  <c r="Z154" i="85" s="1"/>
  <c r="AA154" i="85" s="1"/>
  <c r="AB154" i="85" s="1"/>
  <c r="AC154" i="85" s="1"/>
  <c r="AD154" i="85" s="1"/>
  <c r="AE154" i="85" s="1"/>
  <c r="AF154" i="85" s="1"/>
  <c r="AG154" i="85" s="1"/>
  <c r="E139" i="85"/>
  <c r="F139" i="85" s="1"/>
  <c r="G139" i="85" s="1"/>
  <c r="H139" i="85" s="1"/>
  <c r="I139" i="85" s="1"/>
  <c r="J139" i="85" s="1"/>
  <c r="K139" i="85" s="1"/>
  <c r="L139" i="85" s="1"/>
  <c r="M139" i="85" s="1"/>
  <c r="N139" i="85" s="1"/>
  <c r="O139" i="85" s="1"/>
  <c r="P139" i="85" s="1"/>
  <c r="Q139" i="85" s="1"/>
  <c r="R139" i="85" s="1"/>
  <c r="S139" i="85" s="1"/>
  <c r="T139" i="85" s="1"/>
  <c r="U139" i="85" s="1"/>
  <c r="V139" i="85" s="1"/>
  <c r="W139" i="85" s="1"/>
  <c r="X139" i="85" s="1"/>
  <c r="Y139" i="85" s="1"/>
  <c r="Z139" i="85" s="1"/>
  <c r="AA139" i="85" s="1"/>
  <c r="AB139" i="85" s="1"/>
  <c r="AC139" i="85" s="1"/>
  <c r="AD139" i="85" s="1"/>
  <c r="AE139" i="85" s="1"/>
  <c r="AF139" i="85" s="1"/>
  <c r="AG139" i="85" s="1"/>
  <c r="C164" i="85" l="1"/>
  <c r="C159" i="85"/>
  <c r="AH153" i="85"/>
  <c r="AH141" i="85"/>
  <c r="C153" i="85"/>
  <c r="C149" i="85"/>
  <c r="AH149" i="85"/>
  <c r="C141" i="85"/>
  <c r="AH180" i="85"/>
  <c r="AH194" i="85"/>
  <c r="E82" i="88"/>
  <c r="AJ11" i="89" s="1"/>
  <c r="C166" i="85"/>
  <c r="L10" i="95"/>
  <c r="G10" i="95" s="1"/>
  <c r="M7" i="95"/>
  <c r="H7" i="95" s="1"/>
  <c r="M11" i="95"/>
  <c r="H11" i="95" s="1"/>
  <c r="AH159" i="85"/>
  <c r="AH163" i="85"/>
  <c r="M9" i="95"/>
  <c r="H9" i="95" s="1"/>
  <c r="AH196" i="85"/>
  <c r="L11" i="95"/>
  <c r="G11" i="95" s="1"/>
  <c r="AH166" i="85"/>
  <c r="L8" i="95"/>
  <c r="G8" i="95" s="1"/>
  <c r="E181" i="85"/>
  <c r="F181" i="85" s="1"/>
  <c r="G181" i="85" s="1"/>
  <c r="H181" i="85" s="1"/>
  <c r="I181" i="85" s="1"/>
  <c r="J181" i="85" s="1"/>
  <c r="K181" i="85" s="1"/>
  <c r="L181" i="85" s="1"/>
  <c r="M181" i="85" s="1"/>
  <c r="N181" i="85" s="1"/>
  <c r="O181" i="85" s="1"/>
  <c r="P181" i="85" s="1"/>
  <c r="Q181" i="85" s="1"/>
  <c r="R181" i="85" s="1"/>
  <c r="S181" i="85" s="1"/>
  <c r="T181" i="85" s="1"/>
  <c r="U181" i="85" s="1"/>
  <c r="V181" i="85" s="1"/>
  <c r="W181" i="85" s="1"/>
  <c r="X181" i="85" s="1"/>
  <c r="Y181" i="85" s="1"/>
  <c r="Z181" i="85" s="1"/>
  <c r="AA181" i="85" s="1"/>
  <c r="AB181" i="85" s="1"/>
  <c r="AC181" i="85" s="1"/>
  <c r="AD181" i="85" s="1"/>
  <c r="AE181" i="85" s="1"/>
  <c r="AF181" i="85" s="1"/>
  <c r="AG181" i="85" s="1"/>
  <c r="AH195" i="85"/>
  <c r="E197" i="85"/>
  <c r="F197" i="85" s="1"/>
  <c r="G197" i="85" s="1"/>
  <c r="H197" i="85" s="1"/>
  <c r="I197" i="85" s="1"/>
  <c r="J197" i="85" s="1"/>
  <c r="K197" i="85" s="1"/>
  <c r="L197" i="85" s="1"/>
  <c r="M197" i="85" s="1"/>
  <c r="N197" i="85" s="1"/>
  <c r="O197" i="85" s="1"/>
  <c r="P197" i="85" s="1"/>
  <c r="Q197" i="85" s="1"/>
  <c r="R197" i="85" s="1"/>
  <c r="S197" i="85" s="1"/>
  <c r="T197" i="85" s="1"/>
  <c r="U197" i="85" s="1"/>
  <c r="V197" i="85" s="1"/>
  <c r="W197" i="85" s="1"/>
  <c r="X197" i="85" s="1"/>
  <c r="Y197" i="85" s="1"/>
  <c r="Z197" i="85" s="1"/>
  <c r="AA197" i="85" s="1"/>
  <c r="AB197" i="85" s="1"/>
  <c r="AC197" i="85" s="1"/>
  <c r="AD197" i="85" s="1"/>
  <c r="AE197" i="85" s="1"/>
  <c r="AF197" i="85" s="1"/>
  <c r="AG197" i="85" s="1"/>
  <c r="E174" i="85"/>
  <c r="F174" i="85" s="1"/>
  <c r="G174" i="85" s="1"/>
  <c r="H174" i="85" s="1"/>
  <c r="I174" i="85" s="1"/>
  <c r="J174" i="85" s="1"/>
  <c r="K174" i="85" s="1"/>
  <c r="L174" i="85" s="1"/>
  <c r="M174" i="85" s="1"/>
  <c r="N174" i="85" s="1"/>
  <c r="O174" i="85" s="1"/>
  <c r="P174" i="85" s="1"/>
  <c r="Q174" i="85" s="1"/>
  <c r="R174" i="85" s="1"/>
  <c r="S174" i="85" s="1"/>
  <c r="T174" i="85" s="1"/>
  <c r="U174" i="85" s="1"/>
  <c r="V174" i="85" s="1"/>
  <c r="W174" i="85" s="1"/>
  <c r="X174" i="85" s="1"/>
  <c r="Y174" i="85" s="1"/>
  <c r="Z174" i="85" s="1"/>
  <c r="AA174" i="85" s="1"/>
  <c r="AB174" i="85" s="1"/>
  <c r="AC174" i="85" s="1"/>
  <c r="AD174" i="85" s="1"/>
  <c r="AE174" i="85" s="1"/>
  <c r="AF174" i="85" s="1"/>
  <c r="AG174" i="85" s="1"/>
  <c r="E192" i="85"/>
  <c r="F192" i="85" s="1"/>
  <c r="G192" i="85" s="1"/>
  <c r="H192" i="85" s="1"/>
  <c r="I192" i="85" s="1"/>
  <c r="J192" i="85" s="1"/>
  <c r="K192" i="85" s="1"/>
  <c r="L192" i="85" s="1"/>
  <c r="M192" i="85" s="1"/>
  <c r="N192" i="85" s="1"/>
  <c r="O192" i="85" s="1"/>
  <c r="P192" i="85" s="1"/>
  <c r="Q192" i="85" s="1"/>
  <c r="R192" i="85" s="1"/>
  <c r="S192" i="85" s="1"/>
  <c r="T192" i="85" s="1"/>
  <c r="U192" i="85" s="1"/>
  <c r="V192" i="85" s="1"/>
  <c r="W192" i="85" s="1"/>
  <c r="X192" i="85" s="1"/>
  <c r="Y192" i="85" s="1"/>
  <c r="Z192" i="85" s="1"/>
  <c r="AA192" i="85" s="1"/>
  <c r="AB192" i="85" s="1"/>
  <c r="AC192" i="85" s="1"/>
  <c r="AD192" i="85" s="1"/>
  <c r="AE192" i="85" s="1"/>
  <c r="AF192" i="85" s="1"/>
  <c r="AG192" i="85" s="1"/>
  <c r="E182" i="85"/>
  <c r="F182" i="85" s="1"/>
  <c r="G182" i="85" s="1"/>
  <c r="H182" i="85" s="1"/>
  <c r="I182" i="85" s="1"/>
  <c r="J182" i="85" s="1"/>
  <c r="K182" i="85" s="1"/>
  <c r="L182" i="85" s="1"/>
  <c r="M182" i="85" s="1"/>
  <c r="N182" i="85" s="1"/>
  <c r="O182" i="85" s="1"/>
  <c r="P182" i="85" s="1"/>
  <c r="Q182" i="85" s="1"/>
  <c r="R182" i="85" s="1"/>
  <c r="S182" i="85" s="1"/>
  <c r="T182" i="85" s="1"/>
  <c r="U182" i="85" s="1"/>
  <c r="V182" i="85" s="1"/>
  <c r="W182" i="85" s="1"/>
  <c r="X182" i="85" s="1"/>
  <c r="Y182" i="85" s="1"/>
  <c r="Z182" i="85" s="1"/>
  <c r="AA182" i="85" s="1"/>
  <c r="AB182" i="85" s="1"/>
  <c r="AC182" i="85" s="1"/>
  <c r="AD182" i="85" s="1"/>
  <c r="AE182" i="85" s="1"/>
  <c r="AF182" i="85" s="1"/>
  <c r="AG182" i="85" s="1"/>
  <c r="C196" i="85"/>
  <c r="E179" i="85"/>
  <c r="F179" i="85" s="1"/>
  <c r="G179" i="85" s="1"/>
  <c r="H179" i="85" s="1"/>
  <c r="I179" i="85" s="1"/>
  <c r="J179" i="85" s="1"/>
  <c r="K179" i="85" s="1"/>
  <c r="L179" i="85" s="1"/>
  <c r="M179" i="85" s="1"/>
  <c r="N179" i="85" s="1"/>
  <c r="O179" i="85" s="1"/>
  <c r="P179" i="85" s="1"/>
  <c r="Q179" i="85" s="1"/>
  <c r="R179" i="85" s="1"/>
  <c r="S179" i="85" s="1"/>
  <c r="T179" i="85" s="1"/>
  <c r="U179" i="85" s="1"/>
  <c r="V179" i="85" s="1"/>
  <c r="W179" i="85" s="1"/>
  <c r="X179" i="85" s="1"/>
  <c r="Y179" i="85" s="1"/>
  <c r="Z179" i="85" s="1"/>
  <c r="AA179" i="85" s="1"/>
  <c r="AB179" i="85" s="1"/>
  <c r="AC179" i="85" s="1"/>
  <c r="AD179" i="85" s="1"/>
  <c r="AE179" i="85" s="1"/>
  <c r="AF179" i="85" s="1"/>
  <c r="AG179" i="85" s="1"/>
  <c r="E176" i="85"/>
  <c r="F176" i="85" s="1"/>
  <c r="G176" i="85" s="1"/>
  <c r="H176" i="85" s="1"/>
  <c r="I176" i="85" s="1"/>
  <c r="J176" i="85" s="1"/>
  <c r="K176" i="85" s="1"/>
  <c r="L176" i="85" s="1"/>
  <c r="M176" i="85" s="1"/>
  <c r="N176" i="85" s="1"/>
  <c r="O176" i="85" s="1"/>
  <c r="P176" i="85" s="1"/>
  <c r="Q176" i="85" s="1"/>
  <c r="R176" i="85" s="1"/>
  <c r="S176" i="85" s="1"/>
  <c r="T176" i="85" s="1"/>
  <c r="U176" i="85" s="1"/>
  <c r="V176" i="85" s="1"/>
  <c r="W176" i="85" s="1"/>
  <c r="X176" i="85" s="1"/>
  <c r="Y176" i="85" s="1"/>
  <c r="Z176" i="85" s="1"/>
  <c r="AA176" i="85" s="1"/>
  <c r="AB176" i="85" s="1"/>
  <c r="AC176" i="85" s="1"/>
  <c r="AD176" i="85" s="1"/>
  <c r="AE176" i="85" s="1"/>
  <c r="AF176" i="85" s="1"/>
  <c r="AG176" i="85" s="1"/>
  <c r="E183" i="85"/>
  <c r="F183" i="85" s="1"/>
  <c r="G183" i="85" s="1"/>
  <c r="H183" i="85" s="1"/>
  <c r="I183" i="85" s="1"/>
  <c r="J183" i="85" s="1"/>
  <c r="K183" i="85" s="1"/>
  <c r="L183" i="85" s="1"/>
  <c r="M183" i="85" s="1"/>
  <c r="N183" i="85" s="1"/>
  <c r="O183" i="85" s="1"/>
  <c r="P183" i="85" s="1"/>
  <c r="Q183" i="85" s="1"/>
  <c r="R183" i="85" s="1"/>
  <c r="S183" i="85" s="1"/>
  <c r="T183" i="85" s="1"/>
  <c r="U183" i="85" s="1"/>
  <c r="V183" i="85" s="1"/>
  <c r="W183" i="85" s="1"/>
  <c r="X183" i="85" s="1"/>
  <c r="Y183" i="85" s="1"/>
  <c r="Z183" i="85" s="1"/>
  <c r="AA183" i="85" s="1"/>
  <c r="AB183" i="85" s="1"/>
  <c r="AC183" i="85" s="1"/>
  <c r="AD183" i="85" s="1"/>
  <c r="AE183" i="85" s="1"/>
  <c r="AF183" i="85" s="1"/>
  <c r="AG183" i="85" s="1"/>
  <c r="E191" i="85"/>
  <c r="F191" i="85" s="1"/>
  <c r="G191" i="85" s="1"/>
  <c r="H191" i="85" s="1"/>
  <c r="I191" i="85" s="1"/>
  <c r="J191" i="85" s="1"/>
  <c r="K191" i="85" s="1"/>
  <c r="L191" i="85" s="1"/>
  <c r="M191" i="85" s="1"/>
  <c r="N191" i="85" s="1"/>
  <c r="O191" i="85" s="1"/>
  <c r="P191" i="85" s="1"/>
  <c r="Q191" i="85" s="1"/>
  <c r="R191" i="85" s="1"/>
  <c r="S191" i="85" s="1"/>
  <c r="T191" i="85" s="1"/>
  <c r="U191" i="85" s="1"/>
  <c r="V191" i="85" s="1"/>
  <c r="W191" i="85" s="1"/>
  <c r="X191" i="85" s="1"/>
  <c r="Y191" i="85" s="1"/>
  <c r="Z191" i="85" s="1"/>
  <c r="AA191" i="85" s="1"/>
  <c r="AB191" i="85" s="1"/>
  <c r="AC191" i="85" s="1"/>
  <c r="AD191" i="85" s="1"/>
  <c r="AE191" i="85" s="1"/>
  <c r="AF191" i="85" s="1"/>
  <c r="AG191" i="85" s="1"/>
  <c r="C194" i="85"/>
  <c r="E178" i="85"/>
  <c r="F178" i="85" s="1"/>
  <c r="G178" i="85" s="1"/>
  <c r="H178" i="85" s="1"/>
  <c r="I178" i="85" s="1"/>
  <c r="J178" i="85" s="1"/>
  <c r="K178" i="85" s="1"/>
  <c r="L178" i="85" s="1"/>
  <c r="M178" i="85" s="1"/>
  <c r="N178" i="85" s="1"/>
  <c r="O178" i="85" s="1"/>
  <c r="P178" i="85" s="1"/>
  <c r="Q178" i="85" s="1"/>
  <c r="R178" i="85" s="1"/>
  <c r="S178" i="85" s="1"/>
  <c r="T178" i="85" s="1"/>
  <c r="U178" i="85" s="1"/>
  <c r="V178" i="85" s="1"/>
  <c r="W178" i="85" s="1"/>
  <c r="X178" i="85" s="1"/>
  <c r="Y178" i="85" s="1"/>
  <c r="Z178" i="85" s="1"/>
  <c r="AA178" i="85" s="1"/>
  <c r="AB178" i="85" s="1"/>
  <c r="AC178" i="85" s="1"/>
  <c r="AD178" i="85" s="1"/>
  <c r="AE178" i="85" s="1"/>
  <c r="AF178" i="85" s="1"/>
  <c r="AG178" i="85" s="1"/>
  <c r="E198" i="85"/>
  <c r="F198" i="85" s="1"/>
  <c r="G198" i="85" s="1"/>
  <c r="H198" i="85" s="1"/>
  <c r="I198" i="85" s="1"/>
  <c r="J198" i="85" s="1"/>
  <c r="K198" i="85" s="1"/>
  <c r="L198" i="85" s="1"/>
  <c r="M198" i="85" s="1"/>
  <c r="N198" i="85" s="1"/>
  <c r="O198" i="85" s="1"/>
  <c r="P198" i="85" s="1"/>
  <c r="Q198" i="85" s="1"/>
  <c r="R198" i="85" s="1"/>
  <c r="S198" i="85" s="1"/>
  <c r="T198" i="85" s="1"/>
  <c r="U198" i="85" s="1"/>
  <c r="V198" i="85" s="1"/>
  <c r="W198" i="85" s="1"/>
  <c r="X198" i="85" s="1"/>
  <c r="Y198" i="85" s="1"/>
  <c r="Z198" i="85" s="1"/>
  <c r="AA198" i="85" s="1"/>
  <c r="AB198" i="85" s="1"/>
  <c r="AC198" i="85" s="1"/>
  <c r="AD198" i="85" s="1"/>
  <c r="AE198" i="85" s="1"/>
  <c r="AF198" i="85" s="1"/>
  <c r="AG198" i="85" s="1"/>
  <c r="E175" i="85"/>
  <c r="F175" i="85" s="1"/>
  <c r="G175" i="85" s="1"/>
  <c r="H175" i="85" s="1"/>
  <c r="I175" i="85" s="1"/>
  <c r="J175" i="85" s="1"/>
  <c r="K175" i="85" s="1"/>
  <c r="L175" i="85" s="1"/>
  <c r="M175" i="85" s="1"/>
  <c r="N175" i="85" s="1"/>
  <c r="O175" i="85" s="1"/>
  <c r="P175" i="85" s="1"/>
  <c r="Q175" i="85" s="1"/>
  <c r="R175" i="85" s="1"/>
  <c r="S175" i="85" s="1"/>
  <c r="T175" i="85" s="1"/>
  <c r="U175" i="85" s="1"/>
  <c r="V175" i="85" s="1"/>
  <c r="W175" i="85" s="1"/>
  <c r="X175" i="85" s="1"/>
  <c r="Y175" i="85" s="1"/>
  <c r="Z175" i="85" s="1"/>
  <c r="AA175" i="85" s="1"/>
  <c r="AB175" i="85" s="1"/>
  <c r="AC175" i="85" s="1"/>
  <c r="AD175" i="85" s="1"/>
  <c r="AE175" i="85" s="1"/>
  <c r="AF175" i="85" s="1"/>
  <c r="AG175" i="85" s="1"/>
  <c r="AH158" i="85"/>
  <c r="E200" i="85"/>
  <c r="F200" i="85" s="1"/>
  <c r="G200" i="85" s="1"/>
  <c r="H200" i="85" s="1"/>
  <c r="I200" i="85" s="1"/>
  <c r="E193" i="85"/>
  <c r="F193" i="85" s="1"/>
  <c r="G193" i="85" s="1"/>
  <c r="H193" i="85" s="1"/>
  <c r="I193" i="85" s="1"/>
  <c r="J193" i="85" s="1"/>
  <c r="K193" i="85" s="1"/>
  <c r="L193" i="85" s="1"/>
  <c r="M193" i="85" s="1"/>
  <c r="N193" i="85" s="1"/>
  <c r="O193" i="85" s="1"/>
  <c r="P193" i="85" s="1"/>
  <c r="Q193" i="85" s="1"/>
  <c r="R193" i="85" s="1"/>
  <c r="S193" i="85" s="1"/>
  <c r="T193" i="85" s="1"/>
  <c r="U193" i="85" s="1"/>
  <c r="V193" i="85" s="1"/>
  <c r="W193" i="85" s="1"/>
  <c r="X193" i="85" s="1"/>
  <c r="Y193" i="85" s="1"/>
  <c r="Z193" i="85" s="1"/>
  <c r="AA193" i="85" s="1"/>
  <c r="AB193" i="85" s="1"/>
  <c r="AC193" i="85" s="1"/>
  <c r="AD193" i="85" s="1"/>
  <c r="AE193" i="85" s="1"/>
  <c r="AF193" i="85" s="1"/>
  <c r="AG193" i="85" s="1"/>
  <c r="AH186" i="85"/>
  <c r="E187" i="85"/>
  <c r="F187" i="85" s="1"/>
  <c r="G187" i="85" s="1"/>
  <c r="H187" i="85" s="1"/>
  <c r="I187" i="85" s="1"/>
  <c r="J187" i="85" s="1"/>
  <c r="K187" i="85" s="1"/>
  <c r="L187" i="85" s="1"/>
  <c r="M187" i="85" s="1"/>
  <c r="N187" i="85" s="1"/>
  <c r="O187" i="85" s="1"/>
  <c r="P187" i="85" s="1"/>
  <c r="Q187" i="85" s="1"/>
  <c r="R187" i="85" s="1"/>
  <c r="S187" i="85" s="1"/>
  <c r="T187" i="85" s="1"/>
  <c r="U187" i="85" s="1"/>
  <c r="V187" i="85" s="1"/>
  <c r="W187" i="85" s="1"/>
  <c r="X187" i="85" s="1"/>
  <c r="Y187" i="85" s="1"/>
  <c r="Z187" i="85" s="1"/>
  <c r="AA187" i="85" s="1"/>
  <c r="AB187" i="85" s="1"/>
  <c r="AC187" i="85" s="1"/>
  <c r="AD187" i="85" s="1"/>
  <c r="AE187" i="85" s="1"/>
  <c r="AF187" i="85" s="1"/>
  <c r="AG187" i="85" s="1"/>
  <c r="E185" i="85"/>
  <c r="F185" i="85" s="1"/>
  <c r="G185" i="85" s="1"/>
  <c r="H185" i="85" s="1"/>
  <c r="I185" i="85" s="1"/>
  <c r="J185" i="85" s="1"/>
  <c r="K185" i="85" s="1"/>
  <c r="L185" i="85" s="1"/>
  <c r="M185" i="85" s="1"/>
  <c r="N185" i="85" s="1"/>
  <c r="O185" i="85" s="1"/>
  <c r="P185" i="85" s="1"/>
  <c r="Q185" i="85" s="1"/>
  <c r="R185" i="85" s="1"/>
  <c r="S185" i="85" s="1"/>
  <c r="T185" i="85" s="1"/>
  <c r="U185" i="85" s="1"/>
  <c r="V185" i="85" s="1"/>
  <c r="W185" i="85" s="1"/>
  <c r="X185" i="85" s="1"/>
  <c r="Y185" i="85" s="1"/>
  <c r="Z185" i="85" s="1"/>
  <c r="AA185" i="85" s="1"/>
  <c r="AB185" i="85" s="1"/>
  <c r="AC185" i="85" s="1"/>
  <c r="AD185" i="85" s="1"/>
  <c r="AE185" i="85" s="1"/>
  <c r="AF185" i="85" s="1"/>
  <c r="AG185" i="85" s="1"/>
  <c r="E172" i="85"/>
  <c r="D201" i="85"/>
  <c r="AH173" i="85"/>
  <c r="C190" i="85"/>
  <c r="C186" i="85"/>
  <c r="AH188" i="85"/>
  <c r="C173" i="85"/>
  <c r="C163" i="85"/>
  <c r="AH164" i="85"/>
  <c r="C158" i="85"/>
  <c r="AH190" i="85"/>
  <c r="E199" i="85"/>
  <c r="F199" i="85" s="1"/>
  <c r="G199" i="85" s="1"/>
  <c r="H199" i="85" s="1"/>
  <c r="I199" i="85" s="1"/>
  <c r="J199" i="85" s="1"/>
  <c r="K199" i="85" s="1"/>
  <c r="L199" i="85" s="1"/>
  <c r="M199" i="85" s="1"/>
  <c r="N199" i="85" s="1"/>
  <c r="O199" i="85" s="1"/>
  <c r="P199" i="85" s="1"/>
  <c r="Q199" i="85" s="1"/>
  <c r="R199" i="85" s="1"/>
  <c r="S199" i="85" s="1"/>
  <c r="T199" i="85" s="1"/>
  <c r="U199" i="85" s="1"/>
  <c r="V199" i="85" s="1"/>
  <c r="W199" i="85" s="1"/>
  <c r="X199" i="85" s="1"/>
  <c r="Y199" i="85" s="1"/>
  <c r="Z199" i="85" s="1"/>
  <c r="AA199" i="85" s="1"/>
  <c r="AB199" i="85" s="1"/>
  <c r="AC199" i="85" s="1"/>
  <c r="AD199" i="85" s="1"/>
  <c r="AE199" i="85" s="1"/>
  <c r="AF199" i="85" s="1"/>
  <c r="AG199" i="85" s="1"/>
  <c r="E177" i="85"/>
  <c r="F177" i="85" s="1"/>
  <c r="G177" i="85" s="1"/>
  <c r="H177" i="85" s="1"/>
  <c r="I177" i="85" s="1"/>
  <c r="J177" i="85" s="1"/>
  <c r="K177" i="85" s="1"/>
  <c r="L177" i="85" s="1"/>
  <c r="M177" i="85" s="1"/>
  <c r="N177" i="85" s="1"/>
  <c r="O177" i="85" s="1"/>
  <c r="P177" i="85" s="1"/>
  <c r="Q177" i="85" s="1"/>
  <c r="R177" i="85" s="1"/>
  <c r="S177" i="85" s="1"/>
  <c r="T177" i="85" s="1"/>
  <c r="U177" i="85" s="1"/>
  <c r="V177" i="85" s="1"/>
  <c r="W177" i="85" s="1"/>
  <c r="X177" i="85" s="1"/>
  <c r="Y177" i="85" s="1"/>
  <c r="Z177" i="85" s="1"/>
  <c r="AA177" i="85" s="1"/>
  <c r="AB177" i="85" s="1"/>
  <c r="AC177" i="85" s="1"/>
  <c r="AD177" i="85" s="1"/>
  <c r="AE177" i="85" s="1"/>
  <c r="AF177" i="85" s="1"/>
  <c r="AG177" i="85" s="1"/>
  <c r="C195" i="85"/>
  <c r="E184" i="85"/>
  <c r="F184" i="85" s="1"/>
  <c r="G184" i="85" s="1"/>
  <c r="H184" i="85" s="1"/>
  <c r="I184" i="85" s="1"/>
  <c r="J184" i="85" s="1"/>
  <c r="K184" i="85" s="1"/>
  <c r="L184" i="85" s="1"/>
  <c r="M184" i="85" s="1"/>
  <c r="N184" i="85" s="1"/>
  <c r="O184" i="85" s="1"/>
  <c r="P184" i="85" s="1"/>
  <c r="Q184" i="85" s="1"/>
  <c r="R184" i="85" s="1"/>
  <c r="S184" i="85" s="1"/>
  <c r="T184" i="85" s="1"/>
  <c r="U184" i="85" s="1"/>
  <c r="V184" i="85" s="1"/>
  <c r="W184" i="85" s="1"/>
  <c r="X184" i="85" s="1"/>
  <c r="Y184" i="85" s="1"/>
  <c r="Z184" i="85" s="1"/>
  <c r="AA184" i="85" s="1"/>
  <c r="AB184" i="85" s="1"/>
  <c r="AC184" i="85" s="1"/>
  <c r="AD184" i="85" s="1"/>
  <c r="AE184" i="85" s="1"/>
  <c r="AF184" i="85" s="1"/>
  <c r="AG184" i="85" s="1"/>
  <c r="E189" i="85"/>
  <c r="F189" i="85" s="1"/>
  <c r="G189" i="85" s="1"/>
  <c r="H189" i="85" s="1"/>
  <c r="I189" i="85" s="1"/>
  <c r="J189" i="85" s="1"/>
  <c r="K189" i="85" s="1"/>
  <c r="L189" i="85" s="1"/>
  <c r="M189" i="85" s="1"/>
  <c r="N189" i="85" s="1"/>
  <c r="O189" i="85" s="1"/>
  <c r="P189" i="85" s="1"/>
  <c r="Q189" i="85" s="1"/>
  <c r="R189" i="85" s="1"/>
  <c r="S189" i="85" s="1"/>
  <c r="T189" i="85" s="1"/>
  <c r="U189" i="85" s="1"/>
  <c r="V189" i="85" s="1"/>
  <c r="W189" i="85" s="1"/>
  <c r="X189" i="85" s="1"/>
  <c r="Y189" i="85" s="1"/>
  <c r="Z189" i="85" s="1"/>
  <c r="AA189" i="85" s="1"/>
  <c r="AB189" i="85" s="1"/>
  <c r="AC189" i="85" s="1"/>
  <c r="AD189" i="85" s="1"/>
  <c r="AE189" i="85" s="1"/>
  <c r="AF189" i="85" s="1"/>
  <c r="AG189" i="85" s="1"/>
  <c r="C188" i="85"/>
  <c r="L9" i="95"/>
  <c r="G9" i="95" s="1"/>
  <c r="M8" i="95"/>
  <c r="H8" i="95" s="1"/>
  <c r="M10" i="95"/>
  <c r="C162" i="85"/>
  <c r="C148" i="85"/>
  <c r="AI26" i="89"/>
  <c r="AI11" i="89"/>
  <c r="AI13" i="89"/>
  <c r="C143" i="85"/>
  <c r="C138" i="85"/>
  <c r="AI12" i="89"/>
  <c r="AI18" i="89"/>
  <c r="AI10" i="89"/>
  <c r="AI17" i="89"/>
  <c r="C160" i="85"/>
  <c r="C139" i="85"/>
  <c r="C144" i="85"/>
  <c r="AH154" i="85"/>
  <c r="AH155" i="85"/>
  <c r="AH143" i="85"/>
  <c r="AH148" i="85"/>
  <c r="AH157" i="85"/>
  <c r="C146" i="85"/>
  <c r="AH152" i="85"/>
  <c r="C155" i="85"/>
  <c r="AH150" i="85"/>
  <c r="C152" i="85"/>
  <c r="AH162" i="85"/>
  <c r="Z10" i="89"/>
  <c r="Z20" i="89"/>
  <c r="Z27" i="89"/>
  <c r="Z33" i="89"/>
  <c r="AI14" i="89"/>
  <c r="AI30" i="89"/>
  <c r="AI9" i="89"/>
  <c r="AI25" i="89"/>
  <c r="AI27" i="89"/>
  <c r="Z19" i="89"/>
  <c r="Z22" i="89"/>
  <c r="Z14" i="89"/>
  <c r="R12" i="95"/>
  <c r="AI15" i="89"/>
  <c r="AI32" i="89"/>
  <c r="Z11" i="89"/>
  <c r="Z15" i="89"/>
  <c r="Z26" i="89"/>
  <c r="Z31" i="89"/>
  <c r="O11" i="95"/>
  <c r="AI20" i="89"/>
  <c r="AI19" i="89"/>
  <c r="AI23" i="89"/>
  <c r="AI33" i="89"/>
  <c r="AI24" i="89"/>
  <c r="AI34" i="89"/>
  <c r="Z9" i="89"/>
  <c r="AI31" i="89"/>
  <c r="AI8" i="89"/>
  <c r="Z17" i="89"/>
  <c r="Z35" i="89"/>
  <c r="Z12" i="89"/>
  <c r="Z29" i="89"/>
  <c r="Z36" i="89"/>
  <c r="Z8" i="89"/>
  <c r="Z18" i="89"/>
  <c r="O8" i="95"/>
  <c r="Z21" i="89"/>
  <c r="Z16" i="89"/>
  <c r="O9" i="95"/>
  <c r="Z25" i="89"/>
  <c r="O10" i="95"/>
  <c r="AI22" i="89"/>
  <c r="Z30" i="89"/>
  <c r="Z13" i="89"/>
  <c r="Z24" i="89"/>
  <c r="Z23" i="89"/>
  <c r="Z32" i="89"/>
  <c r="O7" i="95"/>
  <c r="AI35" i="89"/>
  <c r="Z28" i="89"/>
  <c r="Z34" i="89"/>
  <c r="AI21" i="89"/>
  <c r="AI16" i="89"/>
  <c r="AI29" i="89"/>
  <c r="C154" i="85"/>
  <c r="AH145" i="85"/>
  <c r="C140" i="85"/>
  <c r="G151" i="85"/>
  <c r="H151" i="85" s="1"/>
  <c r="I151" i="85" s="1"/>
  <c r="J151" i="85" s="1"/>
  <c r="K151" i="85" s="1"/>
  <c r="L151" i="85" s="1"/>
  <c r="M151" i="85" s="1"/>
  <c r="N151" i="85" s="1"/>
  <c r="O151" i="85" s="1"/>
  <c r="P151" i="85" s="1"/>
  <c r="Q151" i="85" s="1"/>
  <c r="R151" i="85" s="1"/>
  <c r="S151" i="85" s="1"/>
  <c r="T151" i="85" s="1"/>
  <c r="U151" i="85" s="1"/>
  <c r="V151" i="85" s="1"/>
  <c r="W151" i="85" s="1"/>
  <c r="X151" i="85" s="1"/>
  <c r="Y151" i="85" s="1"/>
  <c r="Z151" i="85" s="1"/>
  <c r="AA151" i="85" s="1"/>
  <c r="AB151" i="85" s="1"/>
  <c r="AC151" i="85" s="1"/>
  <c r="AD151" i="85" s="1"/>
  <c r="AE151" i="85" s="1"/>
  <c r="AF151" i="85" s="1"/>
  <c r="AG151" i="85" s="1"/>
  <c r="AH140" i="85"/>
  <c r="AH156" i="85"/>
  <c r="AI28" i="89"/>
  <c r="AH138" i="85"/>
  <c r="AH142" i="85"/>
  <c r="C156" i="85"/>
  <c r="AH160" i="85"/>
  <c r="C165" i="85"/>
  <c r="C150" i="85"/>
  <c r="AH146" i="85"/>
  <c r="C145" i="85"/>
  <c r="G147" i="85"/>
  <c r="AH139" i="85"/>
  <c r="C161" i="85"/>
  <c r="AH144" i="85"/>
  <c r="AM29" i="38"/>
  <c r="C142" i="85"/>
  <c r="C157" i="85"/>
  <c r="AH165" i="85"/>
  <c r="AH161" i="85"/>
  <c r="I7" i="95" l="1"/>
  <c r="E84" i="88"/>
  <c r="E83" i="88" s="1"/>
  <c r="AJ24" i="89"/>
  <c r="AJ17" i="89"/>
  <c r="AJ20" i="89"/>
  <c r="AJ22" i="89"/>
  <c r="I8" i="95"/>
  <c r="AH198" i="85"/>
  <c r="N7" i="95"/>
  <c r="C191" i="85"/>
  <c r="I11" i="95"/>
  <c r="AH192" i="85"/>
  <c r="I9" i="95"/>
  <c r="AJ26" i="89"/>
  <c r="AJ21" i="89"/>
  <c r="R8" i="95"/>
  <c r="AJ19" i="89"/>
  <c r="AJ31" i="89"/>
  <c r="AJ23" i="89"/>
  <c r="AJ18" i="89"/>
  <c r="AJ28" i="89"/>
  <c r="AJ33" i="89"/>
  <c r="AJ25" i="89"/>
  <c r="AJ34" i="89"/>
  <c r="AJ10" i="89"/>
  <c r="AJ14" i="89"/>
  <c r="AJ9" i="89"/>
  <c r="N11" i="95"/>
  <c r="AJ32" i="89"/>
  <c r="AJ29" i="89"/>
  <c r="AJ8" i="89"/>
  <c r="C198" i="85"/>
  <c r="C179" i="85"/>
  <c r="AJ30" i="89"/>
  <c r="AJ36" i="89"/>
  <c r="AJ15" i="89"/>
  <c r="AJ12" i="89"/>
  <c r="AJ16" i="89"/>
  <c r="AJ27" i="89"/>
  <c r="AJ35" i="89"/>
  <c r="AJ13" i="89"/>
  <c r="C189" i="85"/>
  <c r="AH191" i="85"/>
  <c r="C185" i="85"/>
  <c r="AH185" i="85"/>
  <c r="C192" i="85"/>
  <c r="AH179" i="85"/>
  <c r="AH174" i="85"/>
  <c r="C193" i="85"/>
  <c r="AH187" i="85"/>
  <c r="C178" i="85"/>
  <c r="AH182" i="85"/>
  <c r="C177" i="85"/>
  <c r="C175" i="85"/>
  <c r="C176" i="85"/>
  <c r="C182" i="85"/>
  <c r="AH197" i="85"/>
  <c r="AH189" i="85"/>
  <c r="AH177" i="85"/>
  <c r="AH175" i="85"/>
  <c r="AH176" i="85"/>
  <c r="C197" i="85"/>
  <c r="F172" i="85"/>
  <c r="E201" i="85"/>
  <c r="AH199" i="85"/>
  <c r="AH193" i="85"/>
  <c r="C184" i="85"/>
  <c r="C199" i="85"/>
  <c r="C181" i="85"/>
  <c r="AH184" i="85"/>
  <c r="AH183" i="85"/>
  <c r="C174" i="85"/>
  <c r="AH181" i="85"/>
  <c r="C187" i="85"/>
  <c r="J200" i="85"/>
  <c r="K200" i="85" s="1"/>
  <c r="L200" i="85" s="1"/>
  <c r="M200" i="85" s="1"/>
  <c r="N200" i="85" s="1"/>
  <c r="O200" i="85" s="1"/>
  <c r="P200" i="85" s="1"/>
  <c r="Q200" i="85" s="1"/>
  <c r="R200" i="85" s="1"/>
  <c r="S200" i="85" s="1"/>
  <c r="T200" i="85" s="1"/>
  <c r="U200" i="85" s="1"/>
  <c r="V200" i="85" s="1"/>
  <c r="W200" i="85" s="1"/>
  <c r="X200" i="85" s="1"/>
  <c r="Y200" i="85" s="1"/>
  <c r="Z200" i="85" s="1"/>
  <c r="AA200" i="85" s="1"/>
  <c r="AB200" i="85" s="1"/>
  <c r="AC200" i="85" s="1"/>
  <c r="AD200" i="85" s="1"/>
  <c r="AE200" i="85" s="1"/>
  <c r="AF200" i="85" s="1"/>
  <c r="AG200" i="85" s="1"/>
  <c r="AH200" i="85" s="1"/>
  <c r="AH178" i="85"/>
  <c r="C183" i="85"/>
  <c r="N9" i="95"/>
  <c r="H10" i="95"/>
  <c r="I10" i="95" s="1"/>
  <c r="N8" i="95"/>
  <c r="N10" i="95"/>
  <c r="C151" i="85"/>
  <c r="H147" i="85"/>
  <c r="I147" i="85" s="1"/>
  <c r="J147" i="85" s="1"/>
  <c r="K147" i="85" s="1"/>
  <c r="L147" i="85" s="1"/>
  <c r="M147" i="85" s="1"/>
  <c r="N147" i="85" s="1"/>
  <c r="O147" i="85" s="1"/>
  <c r="P147" i="85" s="1"/>
  <c r="Q147" i="85" s="1"/>
  <c r="R147" i="85" s="1"/>
  <c r="S147" i="85" s="1"/>
  <c r="T147" i="85" s="1"/>
  <c r="U147" i="85" s="1"/>
  <c r="V147" i="85" s="1"/>
  <c r="W147" i="85" s="1"/>
  <c r="X147" i="85" s="1"/>
  <c r="Y147" i="85" s="1"/>
  <c r="Z147" i="85" s="1"/>
  <c r="AA147" i="85" s="1"/>
  <c r="AB147" i="85" s="1"/>
  <c r="AC147" i="85" s="1"/>
  <c r="AD147" i="85" s="1"/>
  <c r="AE147" i="85" s="1"/>
  <c r="AF147" i="85" s="1"/>
  <c r="AG147" i="85" s="1"/>
  <c r="AM30" i="38"/>
  <c r="BB33" i="89"/>
  <c r="AO29" i="38"/>
  <c r="AM32" i="38"/>
  <c r="AH151" i="85"/>
  <c r="AF13" i="89" l="1"/>
  <c r="AE13" i="89" s="1"/>
  <c r="AF23" i="89"/>
  <c r="AE23" i="89" s="1"/>
  <c r="AF10" i="89"/>
  <c r="AE10" i="89" s="1"/>
  <c r="AH12" i="89"/>
  <c r="AF32" i="89"/>
  <c r="AE32" i="89" s="1"/>
  <c r="AH10" i="89"/>
  <c r="AF24" i="89"/>
  <c r="AE24" i="89" s="1"/>
  <c r="AF15" i="89"/>
  <c r="AE15" i="89" s="1"/>
  <c r="AF14" i="89"/>
  <c r="AE14" i="89" s="1"/>
  <c r="AH21" i="89"/>
  <c r="AF18" i="89"/>
  <c r="AE18" i="89" s="1"/>
  <c r="AG18" i="89"/>
  <c r="C24" i="90"/>
  <c r="R9" i="95"/>
  <c r="AG12" i="89"/>
  <c r="AH15" i="89"/>
  <c r="AG35" i="89"/>
  <c r="AG31" i="89"/>
  <c r="AF33" i="89"/>
  <c r="AE33" i="89" s="1"/>
  <c r="AH13" i="89"/>
  <c r="AF30" i="89"/>
  <c r="AE30" i="89" s="1"/>
  <c r="AG7" i="89"/>
  <c r="AF35" i="89"/>
  <c r="AE35" i="89" s="1"/>
  <c r="AH35" i="89"/>
  <c r="AH32" i="89"/>
  <c r="AF25" i="89"/>
  <c r="AE25" i="89" s="1"/>
  <c r="AG36" i="89"/>
  <c r="AG9" i="89"/>
  <c r="AF8" i="89"/>
  <c r="AE8" i="89" s="1"/>
  <c r="AF31" i="89"/>
  <c r="AE31" i="89" s="1"/>
  <c r="AG29" i="89"/>
  <c r="AG14" i="89"/>
  <c r="AH24" i="89"/>
  <c r="AH33" i="89"/>
  <c r="C200" i="85"/>
  <c r="AF34" i="89"/>
  <c r="AE34" i="89" s="1"/>
  <c r="AG23" i="89"/>
  <c r="AG19" i="89"/>
  <c r="AG21" i="89"/>
  <c r="AF29" i="89"/>
  <c r="AE29" i="89" s="1"/>
  <c r="AF11" i="89"/>
  <c r="AE11" i="89" s="1"/>
  <c r="AG27" i="89"/>
  <c r="AG15" i="89"/>
  <c r="AH36" i="89"/>
  <c r="AH31" i="89"/>
  <c r="AG25" i="89"/>
  <c r="AG32" i="89"/>
  <c r="AF36" i="89"/>
  <c r="AE36" i="89" s="1"/>
  <c r="AF27" i="89"/>
  <c r="AE27" i="89" s="1"/>
  <c r="AG8" i="89"/>
  <c r="AF19" i="89"/>
  <c r="AE19" i="89" s="1"/>
  <c r="AG17" i="89"/>
  <c r="AG34" i="89"/>
  <c r="AH18" i="89"/>
  <c r="AH14" i="89"/>
  <c r="AH28" i="89"/>
  <c r="AH23" i="89"/>
  <c r="AH8" i="89"/>
  <c r="G172" i="85"/>
  <c r="F201" i="85"/>
  <c r="AG10" i="89"/>
  <c r="AG13" i="89"/>
  <c r="AG33" i="89"/>
  <c r="AG28" i="89"/>
  <c r="AH25" i="89"/>
  <c r="R10" i="95"/>
  <c r="AG11" i="89"/>
  <c r="AF28" i="89"/>
  <c r="AE28" i="89" s="1"/>
  <c r="AG20" i="89"/>
  <c r="AF20" i="89"/>
  <c r="AE20" i="89" s="1"/>
  <c r="AF21" i="89"/>
  <c r="AE21" i="89" s="1"/>
  <c r="AH26" i="89"/>
  <c r="AF17" i="89"/>
  <c r="AE17" i="89" s="1"/>
  <c r="AG22" i="89"/>
  <c r="AG30" i="89"/>
  <c r="AF9" i="89"/>
  <c r="AE9" i="89" s="1"/>
  <c r="AH30" i="89"/>
  <c r="AG24" i="89"/>
  <c r="AF12" i="89"/>
  <c r="AE12" i="89" s="1"/>
  <c r="AF26" i="89"/>
  <c r="AE26" i="89" s="1"/>
  <c r="AF22" i="89"/>
  <c r="AE22" i="89" s="1"/>
  <c r="AF16" i="89"/>
  <c r="AE16" i="89" s="1"/>
  <c r="AG16" i="89"/>
  <c r="AG26" i="89"/>
  <c r="AH27" i="89"/>
  <c r="AH20" i="89"/>
  <c r="AH17" i="89"/>
  <c r="AH22" i="89"/>
  <c r="AH11" i="89"/>
  <c r="AH29" i="89"/>
  <c r="AH16" i="89"/>
  <c r="AH19" i="89"/>
  <c r="AH34" i="89"/>
  <c r="AH9" i="89"/>
  <c r="C147" i="85"/>
  <c r="AO30" i="38"/>
  <c r="BB34" i="89"/>
  <c r="BC34" i="89" s="1"/>
  <c r="AH147" i="85"/>
  <c r="AO32" i="38"/>
  <c r="BB36" i="89"/>
  <c r="BC36" i="89" s="1"/>
  <c r="AQ29" i="38"/>
  <c r="AP29" i="38"/>
  <c r="AM33" i="38"/>
  <c r="C25" i="78" s="1"/>
  <c r="BC33" i="89"/>
  <c r="AG37" i="89" l="1"/>
  <c r="D58" i="80" s="1"/>
  <c r="E58" i="80" s="1"/>
  <c r="H172" i="85"/>
  <c r="G201" i="85"/>
  <c r="C26" i="78"/>
  <c r="C24" i="78" s="1"/>
  <c r="C8" i="66" s="1"/>
  <c r="AO33" i="38"/>
  <c r="BC37" i="89"/>
  <c r="BB37" i="89"/>
  <c r="AR29" i="38"/>
  <c r="AQ32" i="38"/>
  <c r="AP32" i="38"/>
  <c r="AP30" i="38"/>
  <c r="AQ30" i="38"/>
  <c r="C40" i="90" l="1"/>
  <c r="I172" i="85"/>
  <c r="H201" i="85"/>
  <c r="C17" i="78"/>
  <c r="C58" i="78" s="1"/>
  <c r="AR32" i="38"/>
  <c r="AR30" i="38"/>
  <c r="AP33" i="38"/>
  <c r="C30" i="78" s="1"/>
  <c r="C42" i="90" s="1"/>
  <c r="AQ33" i="38"/>
  <c r="C33" i="78" s="1"/>
  <c r="F58" i="80"/>
  <c r="C44" i="78" l="1"/>
  <c r="C60" i="78"/>
  <c r="C4" i="78"/>
  <c r="D5" i="78" s="1"/>
  <c r="E5" i="78" s="1"/>
  <c r="C40" i="78"/>
  <c r="C92" i="90" s="1"/>
  <c r="J172" i="85"/>
  <c r="I201" i="85"/>
  <c r="C59" i="78"/>
  <c r="C67" i="78"/>
  <c r="C35" i="78"/>
  <c r="C34" i="78" s="1"/>
  <c r="C43" i="90"/>
  <c r="C32" i="78"/>
  <c r="C31" i="78" s="1"/>
  <c r="AR33" i="38"/>
  <c r="C10" i="66"/>
  <c r="C11" i="66"/>
  <c r="C29" i="78"/>
  <c r="G58" i="80"/>
  <c r="K172" i="85" l="1"/>
  <c r="J201" i="85"/>
  <c r="F5" i="78"/>
  <c r="G5" i="78" s="1"/>
  <c r="H58" i="80"/>
  <c r="C45" i="78"/>
  <c r="C43" i="78" s="1"/>
  <c r="C36" i="78"/>
  <c r="L172" i="85" l="1"/>
  <c r="K201" i="85"/>
  <c r="H5" i="78"/>
  <c r="I5" i="78" s="1"/>
  <c r="I58" i="80"/>
  <c r="M172" i="85" l="1"/>
  <c r="L201" i="85"/>
  <c r="J5" i="78"/>
  <c r="J58" i="80"/>
  <c r="N172" i="85" l="1"/>
  <c r="M201" i="85"/>
  <c r="K5" i="78"/>
  <c r="L5" i="78" s="1"/>
  <c r="K58" i="80"/>
  <c r="O172" i="85" l="1"/>
  <c r="N201" i="85"/>
  <c r="M5" i="78"/>
  <c r="N5" i="78" s="1"/>
  <c r="L58" i="80"/>
  <c r="P172" i="85" l="1"/>
  <c r="O201" i="85"/>
  <c r="O5" i="78"/>
  <c r="P5" i="78" s="1"/>
  <c r="Q5" i="78" s="1"/>
  <c r="R5" i="78" s="1"/>
  <c r="M58" i="80"/>
  <c r="Q172" i="85" l="1"/>
  <c r="P201" i="85"/>
  <c r="S5" i="78"/>
  <c r="N58" i="80"/>
  <c r="R172" i="85" l="1"/>
  <c r="Q201" i="85"/>
  <c r="T5" i="78"/>
  <c r="U5" i="78" s="1"/>
  <c r="V5" i="78" s="1"/>
  <c r="W5" i="78" s="1"/>
  <c r="X5" i="78" s="1"/>
  <c r="Y5" i="78" s="1"/>
  <c r="Z5" i="78" s="1"/>
  <c r="AA5" i="78" s="1"/>
  <c r="O58" i="80"/>
  <c r="S172" i="85" l="1"/>
  <c r="R201" i="85"/>
  <c r="AB5" i="78"/>
  <c r="AC5" i="78" s="1"/>
  <c r="AD5" i="78" s="1"/>
  <c r="AE5" i="78" s="1"/>
  <c r="AF5" i="78" s="1"/>
  <c r="AG5" i="78" s="1"/>
  <c r="P58" i="80"/>
  <c r="T172" i="85" l="1"/>
  <c r="S201" i="85"/>
  <c r="Q58" i="80"/>
  <c r="U172" i="85" l="1"/>
  <c r="T201" i="85"/>
  <c r="R58" i="80"/>
  <c r="V172" i="85" l="1"/>
  <c r="U201" i="85"/>
  <c r="S58" i="80"/>
  <c r="W172" i="85" l="1"/>
  <c r="V201" i="85"/>
  <c r="T58" i="80"/>
  <c r="X172" i="85" l="1"/>
  <c r="W201" i="85"/>
  <c r="U58" i="80"/>
  <c r="Y172" i="85" l="1"/>
  <c r="X201" i="85"/>
  <c r="V58" i="80"/>
  <c r="Z172" i="85" l="1"/>
  <c r="Y201" i="85"/>
  <c r="W58" i="80"/>
  <c r="AA172" i="85" l="1"/>
  <c r="Z201" i="85"/>
  <c r="AH58" i="80"/>
  <c r="E36" i="66" s="1"/>
  <c r="AK58" i="80"/>
  <c r="D90" i="90" s="1"/>
  <c r="AI58" i="80"/>
  <c r="F36" i="66" s="1"/>
  <c r="AJ58" i="80"/>
  <c r="C90" i="90" s="1"/>
  <c r="AB172" i="85" l="1"/>
  <c r="AA201" i="85"/>
  <c r="F35" i="66"/>
  <c r="E35" i="66"/>
  <c r="AC172" i="85" l="1"/>
  <c r="AB201" i="85"/>
  <c r="C39" i="78"/>
  <c r="C37" i="78" s="1"/>
  <c r="AD172" i="85" l="1"/>
  <c r="AC201" i="85"/>
  <c r="C12" i="66"/>
  <c r="C13" i="66" s="1"/>
  <c r="C46" i="66" s="1"/>
  <c r="C44" i="90"/>
  <c r="C42" i="78"/>
  <c r="C9" i="78"/>
  <c r="AE172" i="85" l="1"/>
  <c r="AD201" i="85"/>
  <c r="D10" i="78"/>
  <c r="D7" i="83"/>
  <c r="D9" i="83" s="1"/>
  <c r="C46" i="78"/>
  <c r="C37" i="90"/>
  <c r="C11" i="78"/>
  <c r="D4" i="82" l="1"/>
  <c r="E4" i="82" s="1"/>
  <c r="F6" i="82" s="1"/>
  <c r="G6" i="82" s="1"/>
  <c r="H6" i="82" s="1"/>
  <c r="L46" i="80"/>
  <c r="M31" i="97" s="1"/>
  <c r="H46" i="80"/>
  <c r="I31" i="97" s="1"/>
  <c r="K46" i="80"/>
  <c r="L31" i="97" s="1"/>
  <c r="I46" i="80"/>
  <c r="J31" i="97" s="1"/>
  <c r="F46" i="80"/>
  <c r="G31" i="97" s="1"/>
  <c r="D46" i="80"/>
  <c r="E31" i="97" s="1"/>
  <c r="G46" i="80"/>
  <c r="H31" i="97" s="1"/>
  <c r="M46" i="80"/>
  <c r="N31" i="97" s="1"/>
  <c r="J46" i="80"/>
  <c r="K31" i="97" s="1"/>
  <c r="E46" i="80"/>
  <c r="F31" i="97" s="1"/>
  <c r="AF172" i="85"/>
  <c r="AE201" i="85"/>
  <c r="AF9" i="81"/>
  <c r="AF59" i="97" s="1"/>
  <c r="AC9" i="81"/>
  <c r="AC59" i="97" s="1"/>
  <c r="AA9" i="81"/>
  <c r="AA59" i="97" s="1"/>
  <c r="AD9" i="81"/>
  <c r="AD59" i="97" s="1"/>
  <c r="AB9" i="81"/>
  <c r="AB59" i="97" s="1"/>
  <c r="V9" i="81"/>
  <c r="V59" i="97" s="1"/>
  <c r="X9" i="81"/>
  <c r="X59" i="97" s="1"/>
  <c r="W9" i="81"/>
  <c r="W59" i="97" s="1"/>
  <c r="Z9" i="81"/>
  <c r="Z59" i="97" s="1"/>
  <c r="Y9" i="81"/>
  <c r="Y59" i="97" s="1"/>
  <c r="T9" i="81"/>
  <c r="T59" i="97" s="1"/>
  <c r="AE9" i="81"/>
  <c r="AE59" i="97" s="1"/>
  <c r="P9" i="81"/>
  <c r="P59" i="97" s="1"/>
  <c r="M9" i="81"/>
  <c r="M59" i="97" s="1"/>
  <c r="U9" i="81"/>
  <c r="U59" i="97" s="1"/>
  <c r="R9" i="81"/>
  <c r="R59" i="97" s="1"/>
  <c r="S9" i="81"/>
  <c r="S59" i="97" s="1"/>
  <c r="O9" i="81"/>
  <c r="O59" i="97" s="1"/>
  <c r="N9" i="81"/>
  <c r="N59" i="97" s="1"/>
  <c r="Q9" i="81"/>
  <c r="Q59" i="97" s="1"/>
  <c r="K9" i="81"/>
  <c r="K59" i="97" s="1"/>
  <c r="G9" i="81"/>
  <c r="G59" i="97" s="1"/>
  <c r="L9" i="81"/>
  <c r="L59" i="97" s="1"/>
  <c r="I9" i="81"/>
  <c r="I59" i="97" s="1"/>
  <c r="D9" i="81"/>
  <c r="D59" i="97" s="1"/>
  <c r="J9" i="81"/>
  <c r="J59" i="97" s="1"/>
  <c r="H9" i="81"/>
  <c r="H59" i="97" s="1"/>
  <c r="E9" i="81"/>
  <c r="E59" i="97" s="1"/>
  <c r="AH9" i="81"/>
  <c r="AH59" i="97" s="1"/>
  <c r="AG9" i="81"/>
  <c r="AG59" i="97" s="1"/>
  <c r="D4" i="81"/>
  <c r="D54" i="97" s="1"/>
  <c r="F9" i="81"/>
  <c r="F59" i="97" s="1"/>
  <c r="D10" i="83"/>
  <c r="D13" i="83" s="1"/>
  <c r="E24" i="84"/>
  <c r="E65" i="84"/>
  <c r="E66" i="84" s="1"/>
  <c r="D47" i="97" s="1"/>
  <c r="E51" i="84"/>
  <c r="E38" i="84"/>
  <c r="E10" i="78"/>
  <c r="E12" i="78" s="1"/>
  <c r="D12" i="78"/>
  <c r="N100" i="100" l="1"/>
  <c r="F100" i="100"/>
  <c r="M100" i="100"/>
  <c r="E100" i="100"/>
  <c r="K100" i="100"/>
  <c r="J100" i="100"/>
  <c r="I100" i="100"/>
  <c r="P100" i="100"/>
  <c r="L100" i="100"/>
  <c r="H100" i="100"/>
  <c r="G100" i="100"/>
  <c r="O100" i="100"/>
  <c r="AJ31" i="97"/>
  <c r="AI31" i="97"/>
  <c r="AG172" i="85"/>
  <c r="AF201" i="85"/>
  <c r="I6" i="82"/>
  <c r="J6" i="82" s="1"/>
  <c r="H41" i="84"/>
  <c r="G12" i="83"/>
  <c r="G39" i="97" s="1"/>
  <c r="E12" i="83"/>
  <c r="E39" i="97" s="1"/>
  <c r="F41" i="84"/>
  <c r="G41" i="84"/>
  <c r="F12" i="83"/>
  <c r="F39" i="97" s="1"/>
  <c r="F5" i="81"/>
  <c r="F55" i="97" s="1"/>
  <c r="E39" i="80"/>
  <c r="F26" i="97" s="1"/>
  <c r="E25" i="84"/>
  <c r="D14" i="83"/>
  <c r="E74" i="84"/>
  <c r="E75" i="84" s="1"/>
  <c r="D48" i="97" s="1"/>
  <c r="F10" i="78"/>
  <c r="G10" i="78" s="1"/>
  <c r="G12" i="78" s="1"/>
  <c r="E5" i="81"/>
  <c r="E55" i="97" s="1"/>
  <c r="D39" i="80"/>
  <c r="E26" i="97" s="1"/>
  <c r="D6" i="81"/>
  <c r="D56" i="97" s="1"/>
  <c r="AG201" i="85" l="1"/>
  <c r="C172" i="85"/>
  <c r="C201" i="85" s="1"/>
  <c r="AH172" i="85"/>
  <c r="AH201" i="85" s="1"/>
  <c r="K6" i="82"/>
  <c r="K42" i="80"/>
  <c r="M40" i="84"/>
  <c r="L11" i="83"/>
  <c r="J40" i="84"/>
  <c r="H42" i="80"/>
  <c r="I11" i="83"/>
  <c r="I42" i="80"/>
  <c r="K40" i="84"/>
  <c r="J11" i="83"/>
  <c r="H5" i="81"/>
  <c r="H55" i="97" s="1"/>
  <c r="G39" i="80"/>
  <c r="H26" i="97" s="1"/>
  <c r="N40" i="84"/>
  <c r="L42" i="80"/>
  <c r="M11" i="83"/>
  <c r="H10" i="78"/>
  <c r="I10" i="78" s="1"/>
  <c r="I12" i="78" s="1"/>
  <c r="E7" i="82"/>
  <c r="D22" i="81"/>
  <c r="D65" i="97" s="1"/>
  <c r="H40" i="84"/>
  <c r="H39" i="84" s="1"/>
  <c r="F42" i="80"/>
  <c r="G11" i="83"/>
  <c r="H12" i="83"/>
  <c r="H39" i="97" s="1"/>
  <c r="I41" i="84"/>
  <c r="I12" i="83"/>
  <c r="I39" i="97" s="1"/>
  <c r="J41" i="84"/>
  <c r="E4" i="81"/>
  <c r="E54" i="97" s="1"/>
  <c r="M42" i="80"/>
  <c r="O40" i="84"/>
  <c r="N11" i="83"/>
  <c r="L40" i="84"/>
  <c r="K11" i="83"/>
  <c r="J42" i="80"/>
  <c r="F12" i="78"/>
  <c r="G40" i="84"/>
  <c r="G39" i="84" s="1"/>
  <c r="F11" i="83"/>
  <c r="E42" i="80"/>
  <c r="H11" i="83"/>
  <c r="G42" i="80"/>
  <c r="I40" i="84"/>
  <c r="D42" i="80"/>
  <c r="E11" i="83"/>
  <c r="F40" i="84"/>
  <c r="F39" i="84" s="1"/>
  <c r="K41" i="84" l="1"/>
  <c r="J12" i="83"/>
  <c r="J39" i="97" s="1"/>
  <c r="L6" i="82"/>
  <c r="M6" i="82" s="1"/>
  <c r="I43" i="80"/>
  <c r="K43" i="80"/>
  <c r="G5" i="81"/>
  <c r="G55" i="97" s="1"/>
  <c r="F39" i="80"/>
  <c r="G26" i="97" s="1"/>
  <c r="F4" i="82"/>
  <c r="F7" i="82" s="1"/>
  <c r="F55" i="84"/>
  <c r="D15" i="83"/>
  <c r="L43" i="80"/>
  <c r="AK42" i="80"/>
  <c r="D43" i="80"/>
  <c r="AI42" i="80"/>
  <c r="AH42" i="80"/>
  <c r="AJ42" i="80"/>
  <c r="E43" i="80"/>
  <c r="J43" i="80"/>
  <c r="H12" i="78"/>
  <c r="J10" i="78"/>
  <c r="H43" i="80"/>
  <c r="G43" i="80"/>
  <c r="I39" i="80"/>
  <c r="J26" i="97" s="1"/>
  <c r="J5" i="81"/>
  <c r="J55" i="97" s="1"/>
  <c r="J39" i="84"/>
  <c r="F43" i="80"/>
  <c r="I39" i="84"/>
  <c r="M43" i="80"/>
  <c r="E6" i="81"/>
  <c r="E56" i="97" s="1"/>
  <c r="K39" i="84" l="1"/>
  <c r="L12" i="83"/>
  <c r="L39" i="97" s="1"/>
  <c r="M41" i="84"/>
  <c r="L41" i="84"/>
  <c r="K12" i="83"/>
  <c r="K39" i="97" s="1"/>
  <c r="N6" i="82"/>
  <c r="F4" i="81"/>
  <c r="F54" i="97" s="1"/>
  <c r="D15" i="81"/>
  <c r="D16" i="81" s="1"/>
  <c r="D16" i="83"/>
  <c r="H39" i="80"/>
  <c r="I26" i="97" s="1"/>
  <c r="I5" i="81"/>
  <c r="I55" i="97" s="1"/>
  <c r="E13" i="81"/>
  <c r="AI43" i="80"/>
  <c r="AK43" i="80"/>
  <c r="C48" i="66" s="1"/>
  <c r="AJ43" i="80"/>
  <c r="AH43" i="80"/>
  <c r="J12" i="78"/>
  <c r="K10" i="78"/>
  <c r="L39" i="84" l="1"/>
  <c r="M12" i="83"/>
  <c r="M39" i="97" s="1"/>
  <c r="N41" i="84"/>
  <c r="M42" i="84"/>
  <c r="L49" i="97" s="1"/>
  <c r="M39" i="84"/>
  <c r="O6" i="82"/>
  <c r="F6" i="81"/>
  <c r="F56" i="97" s="1"/>
  <c r="J39" i="80"/>
  <c r="K26" i="97" s="1"/>
  <c r="K5" i="81"/>
  <c r="K55" i="97" s="1"/>
  <c r="E22" i="81"/>
  <c r="E65" i="97" s="1"/>
  <c r="G4" i="82"/>
  <c r="G55" i="84"/>
  <c r="K12" i="78"/>
  <c r="L10" i="78"/>
  <c r="D21" i="83"/>
  <c r="E4" i="83"/>
  <c r="N12" i="83" l="1"/>
  <c r="N39" i="97" s="1"/>
  <c r="O41" i="84"/>
  <c r="P6" i="82"/>
  <c r="N42" i="84"/>
  <c r="M49" i="97" s="1"/>
  <c r="N39" i="84"/>
  <c r="L12" i="78"/>
  <c r="F13" i="81"/>
  <c r="G7" i="82"/>
  <c r="K39" i="80"/>
  <c r="L26" i="97" s="1"/>
  <c r="L5" i="81"/>
  <c r="L55" i="97" s="1"/>
  <c r="E26" i="84"/>
  <c r="D7" i="81"/>
  <c r="D57" i="97" s="1"/>
  <c r="M10" i="78"/>
  <c r="N10" i="78" s="1"/>
  <c r="N12" i="78" s="1"/>
  <c r="G4" i="81"/>
  <c r="G54" i="97" s="1"/>
  <c r="O12" i="83" l="1"/>
  <c r="O39" i="97" s="1"/>
  <c r="P41" i="84"/>
  <c r="Q6" i="82"/>
  <c r="O42" i="84"/>
  <c r="N49" i="97" s="1"/>
  <c r="O39" i="84"/>
  <c r="G6" i="81"/>
  <c r="G56" i="97" s="1"/>
  <c r="H4" i="82"/>
  <c r="F22" i="81"/>
  <c r="F65" i="97" s="1"/>
  <c r="H55" i="84"/>
  <c r="O5" i="81"/>
  <c r="O55" i="97" s="1"/>
  <c r="N39" i="80"/>
  <c r="O26" i="97" s="1"/>
  <c r="O10" i="78"/>
  <c r="M12" i="78"/>
  <c r="D8" i="81"/>
  <c r="D58" i="97" s="1"/>
  <c r="L39" i="80"/>
  <c r="M26" i="97" s="1"/>
  <c r="M5" i="81"/>
  <c r="M55" i="97" s="1"/>
  <c r="P42" i="84" l="1"/>
  <c r="O49" i="97" s="1"/>
  <c r="P39" i="84"/>
  <c r="P12" i="83"/>
  <c r="P39" i="97" s="1"/>
  <c r="Q41" i="84"/>
  <c r="R6" i="82"/>
  <c r="O12" i="78"/>
  <c r="P10" i="78"/>
  <c r="M39" i="80"/>
  <c r="N26" i="97" s="1"/>
  <c r="N5" i="81"/>
  <c r="N55" i="97" s="1"/>
  <c r="H4" i="81"/>
  <c r="H54" i="97" s="1"/>
  <c r="H7" i="82"/>
  <c r="G13" i="81"/>
  <c r="Q12" i="83" l="1"/>
  <c r="Q39" i="97" s="1"/>
  <c r="R41" i="84"/>
  <c r="S6" i="82"/>
  <c r="Q42" i="84"/>
  <c r="P49" i="97" s="1"/>
  <c r="Q39" i="84"/>
  <c r="I4" i="82"/>
  <c r="I55" i="84"/>
  <c r="G22" i="81"/>
  <c r="G65" i="97" s="1"/>
  <c r="H6" i="81"/>
  <c r="H56" i="97" s="1"/>
  <c r="P12" i="78"/>
  <c r="Q10" i="78"/>
  <c r="P5" i="81"/>
  <c r="P55" i="97" s="1"/>
  <c r="O39" i="80"/>
  <c r="P26" i="97" s="1"/>
  <c r="R12" i="83" l="1"/>
  <c r="R39" i="97" s="1"/>
  <c r="S41" i="84"/>
  <c r="T6" i="82"/>
  <c r="R42" i="84"/>
  <c r="Q49" i="97" s="1"/>
  <c r="R39" i="84"/>
  <c r="Q5" i="81"/>
  <c r="Q55" i="97" s="1"/>
  <c r="P39" i="80"/>
  <c r="Q26" i="97" s="1"/>
  <c r="I4" i="81"/>
  <c r="I54" i="97" s="1"/>
  <c r="I7" i="82"/>
  <c r="H13" i="81"/>
  <c r="Q12" i="78"/>
  <c r="R10" i="78"/>
  <c r="S12" i="83" l="1"/>
  <c r="S39" i="97" s="1"/>
  <c r="T41" i="84"/>
  <c r="U6" i="82"/>
  <c r="S42" i="84"/>
  <c r="R49" i="97" s="1"/>
  <c r="S39" i="84"/>
  <c r="Q39" i="80"/>
  <c r="R26" i="97" s="1"/>
  <c r="R5" i="81"/>
  <c r="R55" i="97" s="1"/>
  <c r="J4" i="82"/>
  <c r="J55" i="84"/>
  <c r="H22" i="81"/>
  <c r="H65" i="97" s="1"/>
  <c r="I6" i="81"/>
  <c r="I56" i="97" s="1"/>
  <c r="R12" i="78"/>
  <c r="S10" i="78"/>
  <c r="T12" i="83" l="1"/>
  <c r="T39" i="97" s="1"/>
  <c r="U41" i="84"/>
  <c r="V6" i="82"/>
  <c r="T42" i="84"/>
  <c r="S49" i="97" s="1"/>
  <c r="T39" i="84"/>
  <c r="J4" i="81"/>
  <c r="J54" i="97" s="1"/>
  <c r="R39" i="80"/>
  <c r="S26" i="97" s="1"/>
  <c r="S5" i="81"/>
  <c r="S55" i="97" s="1"/>
  <c r="I13" i="81"/>
  <c r="J7" i="82"/>
  <c r="S12" i="78"/>
  <c r="T10" i="78"/>
  <c r="U12" i="83" l="1"/>
  <c r="U39" i="97" s="1"/>
  <c r="V41" i="84"/>
  <c r="W6" i="82"/>
  <c r="U42" i="84"/>
  <c r="T49" i="97" s="1"/>
  <c r="U39" i="84"/>
  <c r="T5" i="81"/>
  <c r="T55" i="97" s="1"/>
  <c r="S39" i="80"/>
  <c r="T26" i="97" s="1"/>
  <c r="K4" i="82"/>
  <c r="I22" i="81"/>
  <c r="I65" i="97" s="1"/>
  <c r="K55" i="84"/>
  <c r="T12" i="78"/>
  <c r="U10" i="78"/>
  <c r="J6" i="81"/>
  <c r="J56" i="97" s="1"/>
  <c r="V12" i="83" l="1"/>
  <c r="V39" i="97" s="1"/>
  <c r="W41" i="84"/>
  <c r="X6" i="82"/>
  <c r="V42" i="84"/>
  <c r="U49" i="97" s="1"/>
  <c r="V39" i="84"/>
  <c r="J13" i="81"/>
  <c r="K7" i="82"/>
  <c r="U12" i="78"/>
  <c r="V10" i="78"/>
  <c r="K4" i="81"/>
  <c r="K54" i="97" s="1"/>
  <c r="U5" i="81"/>
  <c r="U55" i="97" s="1"/>
  <c r="T39" i="80"/>
  <c r="U26" i="97" s="1"/>
  <c r="W42" i="84" l="1"/>
  <c r="V49" i="97" s="1"/>
  <c r="W39" i="84"/>
  <c r="W12" i="83"/>
  <c r="W39" i="97" s="1"/>
  <c r="X41" i="84"/>
  <c r="Y6" i="82"/>
  <c r="K6" i="81"/>
  <c r="K56" i="97" s="1"/>
  <c r="V12" i="78"/>
  <c r="W10" i="78"/>
  <c r="V5" i="81"/>
  <c r="V55" i="97" s="1"/>
  <c r="U39" i="80"/>
  <c r="V26" i="97" s="1"/>
  <c r="L55" i="84"/>
  <c r="L4" i="82"/>
  <c r="J22" i="81"/>
  <c r="J65" i="97" s="1"/>
  <c r="X12" i="83" l="1"/>
  <c r="X39" i="97" s="1"/>
  <c r="Y41" i="84"/>
  <c r="X42" i="84"/>
  <c r="W49" i="97" s="1"/>
  <c r="X39" i="84"/>
  <c r="L7" i="82"/>
  <c r="K13" i="81"/>
  <c r="W12" i="78"/>
  <c r="X10" i="78"/>
  <c r="V39" i="80"/>
  <c r="W26" i="97" s="1"/>
  <c r="W5" i="81"/>
  <c r="W55" i="97" s="1"/>
  <c r="L4" i="81"/>
  <c r="L54" i="97" s="1"/>
  <c r="Y42" i="84" l="1"/>
  <c r="X49" i="97" s="1"/>
  <c r="Y39" i="84"/>
  <c r="X12" i="78"/>
  <c r="Y10" i="78"/>
  <c r="X5" i="81"/>
  <c r="X55" i="97" s="1"/>
  <c r="W39" i="80"/>
  <c r="X26" i="97" s="1"/>
  <c r="C66" i="90"/>
  <c r="L6" i="81"/>
  <c r="L56" i="97" s="1"/>
  <c r="M55" i="84"/>
  <c r="K22" i="81"/>
  <c r="K65" i="97" s="1"/>
  <c r="M4" i="82"/>
  <c r="L13" i="81" s="1"/>
  <c r="M4" i="81" l="1"/>
  <c r="M54" i="97" s="1"/>
  <c r="Y12" i="78"/>
  <c r="Z10" i="78"/>
  <c r="M7" i="82"/>
  <c r="Y5" i="81"/>
  <c r="Y55" i="97" s="1"/>
  <c r="X39" i="80"/>
  <c r="Y26" i="97" s="1"/>
  <c r="AH39" i="80"/>
  <c r="AI39" i="80"/>
  <c r="M6" i="81" l="1"/>
  <c r="M56" i="97" s="1"/>
  <c r="Z12" i="78"/>
  <c r="AA10" i="78"/>
  <c r="N55" i="84"/>
  <c r="N4" i="82"/>
  <c r="L22" i="81"/>
  <c r="L65" i="97" s="1"/>
  <c r="Y39" i="80"/>
  <c r="Z26" i="97" s="1"/>
  <c r="Z5" i="81"/>
  <c r="Z55" i="97" s="1"/>
  <c r="N7" i="82" l="1"/>
  <c r="M13" i="81"/>
  <c r="AA5" i="81"/>
  <c r="AA55" i="97" s="1"/>
  <c r="Z39" i="80"/>
  <c r="AA26" i="97" s="1"/>
  <c r="N4" i="81"/>
  <c r="N54" i="97" s="1"/>
  <c r="AA12" i="78"/>
  <c r="AB10" i="78"/>
  <c r="AB5" i="81" l="1"/>
  <c r="AB55" i="97" s="1"/>
  <c r="AA39" i="80"/>
  <c r="AB26" i="97" s="1"/>
  <c r="AB12" i="78"/>
  <c r="AC10" i="78"/>
  <c r="N6" i="81"/>
  <c r="N56" i="97" s="1"/>
  <c r="M22" i="81"/>
  <c r="M65" i="97" s="1"/>
  <c r="O4" i="82"/>
  <c r="O4" i="81" l="1"/>
  <c r="O54" i="97" s="1"/>
  <c r="AC12" i="78"/>
  <c r="AD10" i="78"/>
  <c r="N13" i="81"/>
  <c r="O7" i="82"/>
  <c r="AC5" i="81"/>
  <c r="AC55" i="97" s="1"/>
  <c r="AB39" i="80"/>
  <c r="AC26" i="97" s="1"/>
  <c r="AD12" i="78" l="1"/>
  <c r="AE10" i="78"/>
  <c r="AD5" i="81"/>
  <c r="AD55" i="97" s="1"/>
  <c r="AC39" i="80"/>
  <c r="AD26" i="97" s="1"/>
  <c r="P4" i="82"/>
  <c r="N22" i="81"/>
  <c r="N65" i="97" s="1"/>
  <c r="O6" i="81"/>
  <c r="O56" i="97" s="1"/>
  <c r="O22" i="81" l="1"/>
  <c r="O65" i="97" s="1"/>
  <c r="P7" i="82"/>
  <c r="Q4" i="82" s="1"/>
  <c r="O13" i="81"/>
  <c r="AE12" i="78"/>
  <c r="AF10" i="78"/>
  <c r="P4" i="81"/>
  <c r="P54" i="97" s="1"/>
  <c r="AD39" i="80"/>
  <c r="AE26" i="97" s="1"/>
  <c r="AE5" i="81"/>
  <c r="AE55" i="97" s="1"/>
  <c r="P13" i="81" l="1"/>
  <c r="Q7" i="82"/>
  <c r="R4" i="82" s="1"/>
  <c r="P22" i="81"/>
  <c r="P65" i="97" s="1"/>
  <c r="AF12" i="78"/>
  <c r="AG10" i="78"/>
  <c r="AG12" i="78" s="1"/>
  <c r="P6" i="81"/>
  <c r="P56" i="97" s="1"/>
  <c r="AE39" i="80"/>
  <c r="AF26" i="97" s="1"/>
  <c r="AF5" i="81"/>
  <c r="AF55" i="97" s="1"/>
  <c r="Q4" i="81" l="1"/>
  <c r="Q54" i="97" s="1"/>
  <c r="Q22" i="81"/>
  <c r="Q65" i="97" s="1"/>
  <c r="R7" i="82"/>
  <c r="S4" i="82" s="1"/>
  <c r="Q13" i="81"/>
  <c r="AG39" i="80"/>
  <c r="AH26" i="97" s="1"/>
  <c r="AH5" i="81"/>
  <c r="AH55" i="97" s="1"/>
  <c r="AG5" i="81"/>
  <c r="AG55" i="97" s="1"/>
  <c r="AF39" i="80"/>
  <c r="AG26" i="97" s="1"/>
  <c r="AI26" i="97" l="1"/>
  <c r="AJ26" i="97"/>
  <c r="AK39" i="80"/>
  <c r="AJ39" i="80"/>
  <c r="Q6" i="81"/>
  <c r="Q56" i="97" s="1"/>
  <c r="S7" i="82"/>
  <c r="T4" i="82" s="1"/>
  <c r="R22" i="81"/>
  <c r="R65" i="97" s="1"/>
  <c r="R13" i="81"/>
  <c r="S22" i="81" l="1"/>
  <c r="S65" i="97" s="1"/>
  <c r="T7" i="82"/>
  <c r="U4" i="82" s="1"/>
  <c r="S13" i="81"/>
  <c r="R4" i="81"/>
  <c r="R54" i="97" s="1"/>
  <c r="R6" i="81" l="1"/>
  <c r="R56" i="97" s="1"/>
  <c r="T13" i="81"/>
  <c r="U7" i="82"/>
  <c r="V4" i="82" s="1"/>
  <c r="T22" i="81"/>
  <c r="T65" i="97" s="1"/>
  <c r="S4" i="81" l="1"/>
  <c r="S54" i="97" s="1"/>
  <c r="V7" i="82"/>
  <c r="W4" i="82" s="1"/>
  <c r="U22" i="81"/>
  <c r="U65" i="97" s="1"/>
  <c r="U13" i="81"/>
  <c r="S6" i="81" l="1"/>
  <c r="S56" i="97" s="1"/>
  <c r="W7" i="82"/>
  <c r="X4" i="82" s="1"/>
  <c r="V13" i="81"/>
  <c r="V22" i="81"/>
  <c r="V65" i="97" s="1"/>
  <c r="W13" i="81" l="1"/>
  <c r="X7" i="82"/>
  <c r="Y4" i="82" s="1"/>
  <c r="W22" i="81"/>
  <c r="W65" i="97" s="1"/>
  <c r="T4" i="81"/>
  <c r="T54" i="97" s="1"/>
  <c r="T6" i="81" l="1"/>
  <c r="T56" i="97" s="1"/>
  <c r="Y7" i="82"/>
  <c r="Z4" i="82" s="1"/>
  <c r="X22" i="81"/>
  <c r="X65" i="97" s="1"/>
  <c r="X13" i="81"/>
  <c r="U4" i="81" l="1"/>
  <c r="U54" i="97" s="1"/>
  <c r="Z7" i="82"/>
  <c r="AA4" i="82" s="1"/>
  <c r="Y13" i="81"/>
  <c r="Y22" i="81"/>
  <c r="Y65" i="97" s="1"/>
  <c r="Z22" i="81" l="1"/>
  <c r="Z65" i="97" s="1"/>
  <c r="AA7" i="82"/>
  <c r="AB4" i="82" s="1"/>
  <c r="Z13" i="81"/>
  <c r="U6" i="81"/>
  <c r="U56" i="97" s="1"/>
  <c r="C68" i="90" l="1"/>
  <c r="V4" i="81"/>
  <c r="V54" i="97" s="1"/>
  <c r="AA22" i="81"/>
  <c r="AA65" i="97" s="1"/>
  <c r="AA13" i="81"/>
  <c r="AB7" i="82"/>
  <c r="AC4" i="82" s="1"/>
  <c r="V6" i="81" l="1"/>
  <c r="V56" i="97" s="1"/>
  <c r="AB22" i="81"/>
  <c r="AB65" i="97" s="1"/>
  <c r="AC7" i="82"/>
  <c r="AD4" i="82" s="1"/>
  <c r="AB13" i="81"/>
  <c r="AD7" i="82" l="1"/>
  <c r="AE4" i="82" s="1"/>
  <c r="AC13" i="81"/>
  <c r="AC22" i="81"/>
  <c r="AC65" i="97" s="1"/>
  <c r="W4" i="81"/>
  <c r="W54" i="97" s="1"/>
  <c r="AE7" i="82" l="1"/>
  <c r="AF4" i="82" s="1"/>
  <c r="AD13" i="81"/>
  <c r="AD22" i="81"/>
  <c r="AD65" i="97" s="1"/>
  <c r="W6" i="81"/>
  <c r="W56" i="97" s="1"/>
  <c r="AF7" i="82" l="1"/>
  <c r="AG4" i="82" s="1"/>
  <c r="AE13" i="81"/>
  <c r="AE22" i="81"/>
  <c r="AE65" i="97" s="1"/>
  <c r="X4" i="81"/>
  <c r="X54" i="97" s="1"/>
  <c r="AF13" i="81" l="1"/>
  <c r="AF22" i="81"/>
  <c r="AF65" i="97" s="1"/>
  <c r="AG7" i="82"/>
  <c r="AH4" i="82" s="1"/>
  <c r="X6" i="81"/>
  <c r="X56" i="97" s="1"/>
  <c r="AG13" i="81" l="1"/>
  <c r="AH7" i="82"/>
  <c r="AG22" i="81"/>
  <c r="AG65" i="97" s="1"/>
  <c r="Y4" i="81"/>
  <c r="Y54" i="97" s="1"/>
  <c r="AH13" i="81" l="1"/>
  <c r="Y6" i="81"/>
  <c r="Y56" i="97" s="1"/>
  <c r="Z4" i="81" l="1"/>
  <c r="Z54" i="97" s="1"/>
  <c r="Z6" i="81" l="1"/>
  <c r="Z56" i="97" s="1"/>
  <c r="AA4" i="81" l="1"/>
  <c r="AA54" i="97" s="1"/>
  <c r="AA6" i="81" l="1"/>
  <c r="AA56" i="97" s="1"/>
  <c r="AB4" i="81" l="1"/>
  <c r="AB54" i="97" s="1"/>
  <c r="AB6" i="81" l="1"/>
  <c r="AB56" i="97" s="1"/>
  <c r="AC4" i="81" l="1"/>
  <c r="AC54" i="97" s="1"/>
  <c r="AC6" i="81" l="1"/>
  <c r="AC56" i="97" s="1"/>
  <c r="AD4" i="81" l="1"/>
  <c r="AD54" i="97" s="1"/>
  <c r="AD6" i="81" l="1"/>
  <c r="AD56" i="97" s="1"/>
  <c r="AE4" i="81" l="1"/>
  <c r="AE54" i="97" s="1"/>
  <c r="AE6" i="81" l="1"/>
  <c r="AE56" i="97" s="1"/>
  <c r="AF4" i="81" l="1"/>
  <c r="AF54" i="97" s="1"/>
  <c r="AF6" i="81" l="1"/>
  <c r="AF56" i="97" s="1"/>
  <c r="AG4" i="81" l="1"/>
  <c r="AG54" i="97" s="1"/>
  <c r="AG6" i="81" l="1"/>
  <c r="AG56" i="97" s="1"/>
  <c r="AH4" i="81" l="1"/>
  <c r="AH54" i="97" s="1"/>
  <c r="AH6" i="81" l="1"/>
  <c r="AH56" i="97" s="1"/>
  <c r="D94" i="100" l="1"/>
  <c r="C100" i="100" l="1"/>
  <c r="D100" i="100"/>
  <c r="C94" i="100" l="1"/>
  <c r="F27" i="100"/>
  <c r="C27" i="100" s="1"/>
  <c r="D27" i="100" l="1"/>
  <c r="L56" i="84"/>
  <c r="K50" i="97" s="1"/>
  <c r="K56" i="84"/>
  <c r="J50" i="97" s="1"/>
  <c r="N56" i="84"/>
  <c r="M50" i="97" s="1"/>
  <c r="M56" i="84"/>
  <c r="L50" i="97" s="1"/>
  <c r="J56" i="84"/>
  <c r="I50" i="97" s="1"/>
  <c r="L42" i="84"/>
  <c r="K49" i="97" s="1"/>
  <c r="K42" i="84"/>
  <c r="J49" i="97" s="1"/>
  <c r="J42" i="84"/>
  <c r="I49" i="97" s="1"/>
  <c r="F35" i="100"/>
  <c r="F34" i="100" s="1"/>
  <c r="F45" i="100"/>
  <c r="F40" i="100" l="1"/>
  <c r="C40" i="100" s="1"/>
  <c r="C35" i="100"/>
  <c r="F52" i="100"/>
  <c r="F51" i="100"/>
  <c r="C45" i="100"/>
  <c r="D45" i="100"/>
  <c r="F44" i="100"/>
  <c r="C34" i="100"/>
  <c r="D34" i="100"/>
  <c r="D35" i="100"/>
  <c r="F50" i="100" l="1"/>
  <c r="C50" i="100" s="1"/>
  <c r="D40" i="100"/>
  <c r="F39" i="100"/>
  <c r="D44" i="100"/>
  <c r="C44" i="100"/>
  <c r="C51" i="100"/>
  <c r="D51" i="100"/>
  <c r="D52" i="100"/>
  <c r="C52" i="100"/>
  <c r="F49" i="100" l="1"/>
  <c r="F54" i="100" s="1"/>
  <c r="C54" i="100" s="1"/>
  <c r="D50" i="100"/>
  <c r="D39" i="100"/>
  <c r="C39" i="100"/>
  <c r="D49" i="100" l="1"/>
  <c r="F56" i="100"/>
  <c r="F91" i="100" s="1"/>
  <c r="C49" i="100"/>
  <c r="C72" i="100" s="1"/>
  <c r="D54" i="100"/>
  <c r="C56" i="100" l="1"/>
  <c r="D56" i="100"/>
  <c r="C70" i="100" s="1"/>
  <c r="AH3" i="38" s="1"/>
  <c r="F92" i="100"/>
  <c r="D91" i="100"/>
  <c r="D92" i="100" s="1"/>
  <c r="C91" i="100"/>
  <c r="C92" i="100" s="1"/>
  <c r="F58" i="100"/>
  <c r="F95" i="100"/>
  <c r="C68" i="100" l="1"/>
  <c r="D69" i="85"/>
  <c r="S7" i="89"/>
  <c r="F97" i="100"/>
  <c r="D95" i="100"/>
  <c r="F98" i="100"/>
  <c r="C95" i="100"/>
  <c r="D58" i="100"/>
  <c r="C58" i="100"/>
  <c r="C97" i="100" l="1"/>
  <c r="D97" i="100"/>
  <c r="D98" i="100"/>
  <c r="C98" i="100"/>
  <c r="S37" i="89"/>
  <c r="AH7" i="89"/>
  <c r="AH37" i="89" s="1"/>
  <c r="W7" i="89"/>
  <c r="AK7" i="89"/>
  <c r="AK37" i="89" s="1"/>
  <c r="D7" i="80" s="1"/>
  <c r="AM7" i="89"/>
  <c r="AM37" i="89" s="1"/>
  <c r="D5" i="80" s="1"/>
  <c r="AF7" i="89"/>
  <c r="D99" i="85"/>
  <c r="E10" i="97" s="1"/>
  <c r="E69" i="85"/>
  <c r="D103" i="85"/>
  <c r="AE7" i="89" l="1"/>
  <c r="AE37" i="89" s="1"/>
  <c r="AF37" i="89"/>
  <c r="D6" i="80" s="1"/>
  <c r="E13" i="97"/>
  <c r="E5" i="80"/>
  <c r="E103" i="85"/>
  <c r="D137" i="85"/>
  <c r="D133" i="85"/>
  <c r="E11" i="97" s="1"/>
  <c r="E99" i="85"/>
  <c r="F10" i="97" s="1"/>
  <c r="F69" i="85"/>
  <c r="Y7" i="89"/>
  <c r="Y37" i="89" s="1"/>
  <c r="W37" i="89"/>
  <c r="Z7" i="89"/>
  <c r="Z37" i="89" s="1"/>
  <c r="X7" i="89"/>
  <c r="E14" i="97"/>
  <c r="E7" i="80"/>
  <c r="F99" i="85" l="1"/>
  <c r="G10" i="97" s="1"/>
  <c r="G69" i="85"/>
  <c r="F13" i="97"/>
  <c r="F5" i="80"/>
  <c r="E137" i="85"/>
  <c r="D167" i="85"/>
  <c r="E12" i="97" s="1"/>
  <c r="X37" i="89"/>
  <c r="AJ7" i="89"/>
  <c r="AJ37" i="89" s="1"/>
  <c r="AI7" i="89"/>
  <c r="AI37" i="89" s="1"/>
  <c r="D85" i="80" s="1"/>
  <c r="E133" i="85"/>
  <c r="F11" i="97" s="1"/>
  <c r="F103" i="85"/>
  <c r="D35" i="80"/>
  <c r="E6" i="80"/>
  <c r="D33" i="80"/>
  <c r="E15" i="97"/>
  <c r="E18" i="97" s="1"/>
  <c r="F14" i="97"/>
  <c r="F7" i="80"/>
  <c r="D15" i="80"/>
  <c r="G13" i="97" l="1"/>
  <c r="G5" i="80"/>
  <c r="F133" i="85"/>
  <c r="G11" i="97" s="1"/>
  <c r="G103" i="85"/>
  <c r="G99" i="85"/>
  <c r="H10" i="97" s="1"/>
  <c r="H69" i="85"/>
  <c r="L60" i="100"/>
  <c r="J60" i="100"/>
  <c r="N60" i="100"/>
  <c r="H60" i="100"/>
  <c r="P60" i="100"/>
  <c r="K60" i="100"/>
  <c r="G60" i="100"/>
  <c r="I60" i="100"/>
  <c r="M60" i="100"/>
  <c r="O60" i="100"/>
  <c r="E60" i="100"/>
  <c r="F60" i="100"/>
  <c r="E23" i="97"/>
  <c r="E167" i="85"/>
  <c r="F12" i="97" s="1"/>
  <c r="F137" i="85"/>
  <c r="D34" i="80"/>
  <c r="E22" i="97" s="1"/>
  <c r="G14" i="97"/>
  <c r="G7" i="80"/>
  <c r="D86" i="80"/>
  <c r="E85" i="80"/>
  <c r="D62" i="80"/>
  <c r="F15" i="97"/>
  <c r="E35" i="80"/>
  <c r="F23" i="97" s="1"/>
  <c r="E33" i="80"/>
  <c r="F6" i="80"/>
  <c r="E15" i="80"/>
  <c r="E24" i="97" l="1"/>
  <c r="P102" i="100"/>
  <c r="P104" i="100"/>
  <c r="G15" i="97"/>
  <c r="G18" i="97" s="1"/>
  <c r="F35" i="80"/>
  <c r="F33" i="80"/>
  <c r="G6" i="80"/>
  <c r="G15" i="80" s="1"/>
  <c r="D36" i="80"/>
  <c r="F104" i="100"/>
  <c r="F102" i="100"/>
  <c r="M104" i="100"/>
  <c r="M102" i="100"/>
  <c r="E86" i="80"/>
  <c r="F85" i="80"/>
  <c r="H14" i="97"/>
  <c r="H7" i="80"/>
  <c r="F18" i="97"/>
  <c r="I102" i="100"/>
  <c r="I104" i="100"/>
  <c r="F167" i="85"/>
  <c r="G12" i="97" s="1"/>
  <c r="G137" i="85"/>
  <c r="G102" i="100"/>
  <c r="G104" i="100"/>
  <c r="L104" i="100"/>
  <c r="L102" i="100"/>
  <c r="K102" i="100"/>
  <c r="K104" i="100"/>
  <c r="G133" i="85"/>
  <c r="H11" i="97" s="1"/>
  <c r="H103" i="85"/>
  <c r="H102" i="100"/>
  <c r="H104" i="100"/>
  <c r="E62" i="80"/>
  <c r="C60" i="100"/>
  <c r="D60" i="100"/>
  <c r="L12" i="100" s="1"/>
  <c r="E104" i="100"/>
  <c r="E102" i="100"/>
  <c r="N102" i="100"/>
  <c r="N104" i="100"/>
  <c r="E34" i="80"/>
  <c r="E63" i="80" s="1"/>
  <c r="D63" i="80"/>
  <c r="D64" i="80" s="1"/>
  <c r="O104" i="100"/>
  <c r="O102" i="100"/>
  <c r="H99" i="85"/>
  <c r="I10" i="97" s="1"/>
  <c r="I69" i="85"/>
  <c r="H13" i="97"/>
  <c r="H5" i="80"/>
  <c r="J102" i="100"/>
  <c r="J104" i="100"/>
  <c r="F15" i="80"/>
  <c r="F22" i="97" l="1"/>
  <c r="F24" i="97" s="1"/>
  <c r="E64" i="80"/>
  <c r="E69" i="80" s="1"/>
  <c r="E70" i="80" s="1"/>
  <c r="E36" i="80"/>
  <c r="E37" i="80" s="1"/>
  <c r="F25" i="97" s="1"/>
  <c r="G23" i="97"/>
  <c r="J12" i="100"/>
  <c r="H12" i="100"/>
  <c r="K12" i="100"/>
  <c r="I12" i="100"/>
  <c r="F34" i="80"/>
  <c r="F36" i="80" s="1"/>
  <c r="H15" i="97"/>
  <c r="G35" i="80"/>
  <c r="H23" i="97" s="1"/>
  <c r="G33" i="80"/>
  <c r="G34" i="80" s="1"/>
  <c r="G63" i="80" s="1"/>
  <c r="H6" i="80"/>
  <c r="H15" i="80" s="1"/>
  <c r="D69" i="80"/>
  <c r="D37" i="80"/>
  <c r="C102" i="100"/>
  <c r="D102" i="100"/>
  <c r="I99" i="85"/>
  <c r="J10" i="97" s="1"/>
  <c r="J69" i="85"/>
  <c r="G167" i="85"/>
  <c r="H12" i="97" s="1"/>
  <c r="H137" i="85"/>
  <c r="I14" i="97"/>
  <c r="I7" i="80"/>
  <c r="F62" i="80"/>
  <c r="F86" i="80"/>
  <c r="G85" i="80"/>
  <c r="I13" i="97"/>
  <c r="I5" i="80"/>
  <c r="D104" i="100"/>
  <c r="C104" i="100"/>
  <c r="H133" i="85"/>
  <c r="I11" i="97" s="1"/>
  <c r="I103" i="85"/>
  <c r="F5" i="83" l="1"/>
  <c r="F36" i="97" s="1"/>
  <c r="E41" i="80"/>
  <c r="E44" i="80" s="1"/>
  <c r="E38" i="80"/>
  <c r="E73" i="80"/>
  <c r="E76" i="80" s="1"/>
  <c r="E77" i="80" s="1"/>
  <c r="E78" i="80" s="1"/>
  <c r="E79" i="80" s="1"/>
  <c r="G22" i="97"/>
  <c r="G24" i="97" s="1"/>
  <c r="H167" i="85"/>
  <c r="I12" i="97" s="1"/>
  <c r="I137" i="85"/>
  <c r="I133" i="85"/>
  <c r="J11" i="97" s="1"/>
  <c r="J103" i="85"/>
  <c r="G86" i="80"/>
  <c r="H85" i="80"/>
  <c r="D38" i="80"/>
  <c r="E5" i="83"/>
  <c r="E25" i="97"/>
  <c r="D41" i="80"/>
  <c r="H18" i="97"/>
  <c r="J13" i="97"/>
  <c r="J5" i="80"/>
  <c r="F37" i="80"/>
  <c r="G36" i="80"/>
  <c r="H22" i="97"/>
  <c r="G62" i="80"/>
  <c r="G64" i="80" s="1"/>
  <c r="G69" i="80" s="1"/>
  <c r="D70" i="80"/>
  <c r="D73" i="80"/>
  <c r="J99" i="85"/>
  <c r="K10" i="97" s="1"/>
  <c r="K69" i="85"/>
  <c r="J14" i="97"/>
  <c r="J7" i="80"/>
  <c r="I15" i="97"/>
  <c r="I18" i="97" s="1"/>
  <c r="H35" i="80"/>
  <c r="H33" i="80"/>
  <c r="I6" i="80"/>
  <c r="F63" i="80"/>
  <c r="F27" i="97" l="1"/>
  <c r="K99" i="85"/>
  <c r="L10" i="97" s="1"/>
  <c r="L69" i="85"/>
  <c r="G25" i="97"/>
  <c r="F38" i="80"/>
  <c r="F41" i="80"/>
  <c r="G5" i="83"/>
  <c r="J133" i="85"/>
  <c r="K11" i="97" s="1"/>
  <c r="K103" i="85"/>
  <c r="K13" i="97"/>
  <c r="K5" i="80"/>
  <c r="H86" i="80"/>
  <c r="I85" i="80"/>
  <c r="E36" i="97"/>
  <c r="D76" i="80"/>
  <c r="G37" i="80"/>
  <c r="K14" i="97"/>
  <c r="K7" i="80"/>
  <c r="G73" i="80"/>
  <c r="G76" i="80" s="1"/>
  <c r="G70" i="80"/>
  <c r="F64" i="80"/>
  <c r="H24" i="97"/>
  <c r="E27" i="97"/>
  <c r="D44" i="80"/>
  <c r="I35" i="80"/>
  <c r="J15" i="97"/>
  <c r="J18" i="97" s="1"/>
  <c r="I33" i="80"/>
  <c r="J6" i="80"/>
  <c r="I15" i="80"/>
  <c r="H62" i="80"/>
  <c r="I23" i="97"/>
  <c r="H34" i="80"/>
  <c r="H36" i="80" s="1"/>
  <c r="F29" i="97"/>
  <c r="E45" i="80"/>
  <c r="I167" i="85"/>
  <c r="J12" i="97" s="1"/>
  <c r="J137" i="85"/>
  <c r="H37" i="80" l="1"/>
  <c r="F69" i="80"/>
  <c r="I86" i="80"/>
  <c r="J85" i="80"/>
  <c r="L99" i="85"/>
  <c r="M10" i="97" s="1"/>
  <c r="M69" i="85"/>
  <c r="G38" i="80"/>
  <c r="H25" i="97"/>
  <c r="G41" i="80"/>
  <c r="H5" i="83"/>
  <c r="L13" i="97"/>
  <c r="L5" i="80"/>
  <c r="G27" i="97"/>
  <c r="F44" i="80"/>
  <c r="I22" i="97"/>
  <c r="D77" i="80"/>
  <c r="F30" i="97"/>
  <c r="E47" i="80"/>
  <c r="K133" i="85"/>
  <c r="L11" i="97" s="1"/>
  <c r="L103" i="85"/>
  <c r="H63" i="80"/>
  <c r="J35" i="80"/>
  <c r="J33" i="80"/>
  <c r="K15" i="97"/>
  <c r="K18" i="97" s="1"/>
  <c r="K6" i="80"/>
  <c r="K15" i="80" s="1"/>
  <c r="G77" i="80"/>
  <c r="G78" i="80" s="1"/>
  <c r="G79" i="80" s="1"/>
  <c r="J167" i="85"/>
  <c r="K12" i="97" s="1"/>
  <c r="K137" i="85"/>
  <c r="I62" i="80"/>
  <c r="G36" i="97"/>
  <c r="L14" i="97"/>
  <c r="L7" i="80"/>
  <c r="J23" i="97"/>
  <c r="J15" i="80"/>
  <c r="I34" i="80"/>
  <c r="I63" i="80" s="1"/>
  <c r="E29" i="97"/>
  <c r="D45" i="80"/>
  <c r="I36" i="80" l="1"/>
  <c r="I37" i="80" s="1"/>
  <c r="I64" i="80"/>
  <c r="I69" i="80" s="1"/>
  <c r="I73" i="80" s="1"/>
  <c r="I76" i="80" s="1"/>
  <c r="L133" i="85"/>
  <c r="M11" i="97" s="1"/>
  <c r="M103" i="85"/>
  <c r="M99" i="85"/>
  <c r="N10" i="97" s="1"/>
  <c r="N69" i="85"/>
  <c r="D78" i="80"/>
  <c r="K35" i="80"/>
  <c r="L15" i="97"/>
  <c r="L18" i="97" s="1"/>
  <c r="K33" i="80"/>
  <c r="K34" i="80" s="1"/>
  <c r="K63" i="80" s="1"/>
  <c r="L6" i="80"/>
  <c r="E30" i="97"/>
  <c r="D47" i="80"/>
  <c r="F73" i="80"/>
  <c r="F70" i="80"/>
  <c r="J34" i="80"/>
  <c r="J36" i="80" s="1"/>
  <c r="J37" i="80" s="1"/>
  <c r="H27" i="97"/>
  <c r="G44" i="80"/>
  <c r="M13" i="97"/>
  <c r="M5" i="80"/>
  <c r="H64" i="80"/>
  <c r="J86" i="80"/>
  <c r="K85" i="80"/>
  <c r="J62" i="80"/>
  <c r="K167" i="85"/>
  <c r="L12" i="97" s="1"/>
  <c r="L137" i="85"/>
  <c r="K23" i="97"/>
  <c r="I24" i="97"/>
  <c r="F6" i="83"/>
  <c r="E48" i="80"/>
  <c r="M14" i="97"/>
  <c r="M7" i="80"/>
  <c r="J22" i="97"/>
  <c r="J24" i="97" s="1"/>
  <c r="F45" i="80"/>
  <c r="G29" i="97"/>
  <c r="H36" i="97"/>
  <c r="H38" i="80"/>
  <c r="I25" i="97"/>
  <c r="H41" i="80"/>
  <c r="I5" i="83"/>
  <c r="K22" i="97" l="1"/>
  <c r="K24" i="97" s="1"/>
  <c r="I70" i="80"/>
  <c r="J38" i="80"/>
  <c r="K25" i="97"/>
  <c r="J41" i="80"/>
  <c r="K5" i="83"/>
  <c r="E6" i="83"/>
  <c r="D48" i="80"/>
  <c r="G30" i="97"/>
  <c r="F47" i="80"/>
  <c r="K36" i="80"/>
  <c r="K37" i="80" s="1"/>
  <c r="K62" i="80"/>
  <c r="K64" i="80" s="1"/>
  <c r="K69" i="80" s="1"/>
  <c r="L22" i="97"/>
  <c r="N13" i="97"/>
  <c r="N5" i="80"/>
  <c r="F32" i="97"/>
  <c r="F11" i="81"/>
  <c r="F37" i="97"/>
  <c r="F40" i="97" s="1"/>
  <c r="F9" i="83"/>
  <c r="I36" i="97"/>
  <c r="L35" i="80"/>
  <c r="M23" i="97" s="1"/>
  <c r="M15" i="97"/>
  <c r="M18" i="97" s="1"/>
  <c r="L33" i="80"/>
  <c r="M6" i="80"/>
  <c r="M15" i="80" s="1"/>
  <c r="I27" i="97"/>
  <c r="H44" i="80"/>
  <c r="K86" i="80"/>
  <c r="L85" i="80"/>
  <c r="G45" i="80"/>
  <c r="H29" i="97"/>
  <c r="N99" i="85"/>
  <c r="O10" i="97" s="1"/>
  <c r="O69" i="85"/>
  <c r="J25" i="97"/>
  <c r="I38" i="80"/>
  <c r="I41" i="80"/>
  <c r="J5" i="83"/>
  <c r="L15" i="80"/>
  <c r="F76" i="80"/>
  <c r="L23" i="97"/>
  <c r="I77" i="80"/>
  <c r="I78" i="80" s="1"/>
  <c r="I79" i="80" s="1"/>
  <c r="L167" i="85"/>
  <c r="M12" i="97" s="1"/>
  <c r="M137" i="85"/>
  <c r="N14" i="97"/>
  <c r="N7" i="80"/>
  <c r="H69" i="80"/>
  <c r="J63" i="80"/>
  <c r="J64" i="80" s="1"/>
  <c r="J69" i="80" s="1"/>
  <c r="D79" i="80"/>
  <c r="M133" i="85"/>
  <c r="N11" i="97" s="1"/>
  <c r="N103" i="85"/>
  <c r="O99" i="85" l="1"/>
  <c r="P10" i="97" s="1"/>
  <c r="P69" i="85"/>
  <c r="H45" i="80"/>
  <c r="I29" i="97"/>
  <c r="L34" i="80"/>
  <c r="N15" i="97"/>
  <c r="N18" i="97" s="1"/>
  <c r="M35" i="80"/>
  <c r="N23" i="97" s="1"/>
  <c r="M33" i="80"/>
  <c r="N6" i="80"/>
  <c r="F13" i="83"/>
  <c r="G24" i="84"/>
  <c r="G65" i="84"/>
  <c r="G38" i="84"/>
  <c r="G42" i="84" s="1"/>
  <c r="F49" i="97" s="1"/>
  <c r="G51" i="84"/>
  <c r="G53" i="84" s="1"/>
  <c r="L24" i="97"/>
  <c r="K73" i="80"/>
  <c r="K76" i="80" s="1"/>
  <c r="K70" i="80"/>
  <c r="L62" i="80"/>
  <c r="M167" i="85"/>
  <c r="N12" i="97" s="1"/>
  <c r="N137" i="85"/>
  <c r="F61" i="97"/>
  <c r="K38" i="80"/>
  <c r="L25" i="97"/>
  <c r="K41" i="80"/>
  <c r="L5" i="83"/>
  <c r="E37" i="97"/>
  <c r="E40" i="97" s="1"/>
  <c r="E41" i="97" s="1"/>
  <c r="F41" i="97" s="1"/>
  <c r="E9" i="83"/>
  <c r="K36" i="97"/>
  <c r="G6" i="83"/>
  <c r="F48" i="80"/>
  <c r="J70" i="80"/>
  <c r="J73" i="80"/>
  <c r="J76" i="80" s="1"/>
  <c r="K27" i="97"/>
  <c r="J44" i="80"/>
  <c r="H73" i="80"/>
  <c r="H70" i="80"/>
  <c r="J36" i="97"/>
  <c r="L86" i="80"/>
  <c r="M85" i="80"/>
  <c r="N133" i="85"/>
  <c r="O11" i="97" s="1"/>
  <c r="O103" i="85"/>
  <c r="O14" i="97"/>
  <c r="O7" i="80"/>
  <c r="H30" i="97"/>
  <c r="G47" i="80"/>
  <c r="O13" i="97"/>
  <c r="O5" i="80"/>
  <c r="J27" i="97"/>
  <c r="I44" i="80"/>
  <c r="E32" i="97"/>
  <c r="E11" i="81"/>
  <c r="F77" i="80"/>
  <c r="L36" i="97" l="1"/>
  <c r="J29" i="97"/>
  <c r="I45" i="80"/>
  <c r="H76" i="80"/>
  <c r="P99" i="85"/>
  <c r="Q10" i="97" s="1"/>
  <c r="Q69" i="85"/>
  <c r="L63" i="80"/>
  <c r="L64" i="80" s="1"/>
  <c r="F38" i="84"/>
  <c r="F42" i="84" s="1"/>
  <c r="F65" i="84"/>
  <c r="F66" i="84" s="1"/>
  <c r="F51" i="84"/>
  <c r="F53" i="84" s="1"/>
  <c r="F24" i="84"/>
  <c r="E13" i="83"/>
  <c r="G25" i="84"/>
  <c r="G74" i="84"/>
  <c r="P14" i="97"/>
  <c r="P7" i="80"/>
  <c r="O15" i="97"/>
  <c r="O18" i="97" s="1"/>
  <c r="N35" i="80"/>
  <c r="O23" i="97" s="1"/>
  <c r="N33" i="80"/>
  <c r="O6" i="80"/>
  <c r="O15" i="80" s="1"/>
  <c r="K29" i="97"/>
  <c r="J45" i="80"/>
  <c r="K77" i="80"/>
  <c r="K78" i="80" s="1"/>
  <c r="K79" i="80" s="1"/>
  <c r="F78" i="80"/>
  <c r="P13" i="97"/>
  <c r="P5" i="80"/>
  <c r="J77" i="80"/>
  <c r="J78" i="80" s="1"/>
  <c r="J79" i="80" s="1"/>
  <c r="N167" i="85"/>
  <c r="O12" i="97" s="1"/>
  <c r="O137" i="85"/>
  <c r="M62" i="80"/>
  <c r="M34" i="80"/>
  <c r="M63" i="80" s="1"/>
  <c r="M86" i="80"/>
  <c r="N85" i="80"/>
  <c r="G37" i="97"/>
  <c r="G40" i="97" s="1"/>
  <c r="G41" i="97" s="1"/>
  <c r="G9" i="83"/>
  <c r="M22" i="97"/>
  <c r="M24" i="97" s="1"/>
  <c r="N15" i="80"/>
  <c r="O133" i="85"/>
  <c r="P11" i="97" s="1"/>
  <c r="P103" i="85"/>
  <c r="G32" i="97"/>
  <c r="G11" i="81"/>
  <c r="L27" i="97"/>
  <c r="K44" i="80"/>
  <c r="E61" i="97"/>
  <c r="D19" i="81"/>
  <c r="D18" i="81" s="1"/>
  <c r="F12" i="81"/>
  <c r="H6" i="83"/>
  <c r="G48" i="80"/>
  <c r="L36" i="80"/>
  <c r="L37" i="80" s="1"/>
  <c r="H47" i="80"/>
  <c r="I30" i="97"/>
  <c r="P133" i="85" l="1"/>
  <c r="Q11" i="97" s="1"/>
  <c r="Q103" i="85"/>
  <c r="N86" i="80"/>
  <c r="O85" i="80"/>
  <c r="M25" i="97"/>
  <c r="L38" i="80"/>
  <c r="L41" i="80"/>
  <c r="M5" i="83"/>
  <c r="L69" i="80"/>
  <c r="P15" i="97"/>
  <c r="P18" i="97" s="1"/>
  <c r="O35" i="80"/>
  <c r="P23" i="97" s="1"/>
  <c r="O33" i="80"/>
  <c r="O34" i="80" s="1"/>
  <c r="O63" i="80" s="1"/>
  <c r="P6" i="80"/>
  <c r="P15" i="80" s="1"/>
  <c r="H77" i="80"/>
  <c r="K45" i="80"/>
  <c r="L29" i="97"/>
  <c r="F79" i="80"/>
  <c r="N62" i="80"/>
  <c r="F25" i="84"/>
  <c r="F74" i="84"/>
  <c r="F75" i="84" s="1"/>
  <c r="Q99" i="85"/>
  <c r="R10" i="97" s="1"/>
  <c r="R69" i="85"/>
  <c r="H37" i="97"/>
  <c r="H40" i="97" s="1"/>
  <c r="H41" i="97" s="1"/>
  <c r="H9" i="83"/>
  <c r="G61" i="97"/>
  <c r="H24" i="84"/>
  <c r="H65" i="84"/>
  <c r="H38" i="84"/>
  <c r="H42" i="84" s="1"/>
  <c r="G49" i="97" s="1"/>
  <c r="G13" i="83"/>
  <c r="H51" i="84"/>
  <c r="H53" i="84" s="1"/>
  <c r="M64" i="80"/>
  <c r="M69" i="80" s="1"/>
  <c r="H32" i="97"/>
  <c r="H11" i="81"/>
  <c r="Q13" i="97"/>
  <c r="Q5" i="80"/>
  <c r="E47" i="97"/>
  <c r="E64" i="84"/>
  <c r="G66" i="84"/>
  <c r="F62" i="97"/>
  <c r="G12" i="81"/>
  <c r="E19" i="81"/>
  <c r="E18" i="81" s="1"/>
  <c r="N22" i="97"/>
  <c r="N24" i="97" s="1"/>
  <c r="E49" i="97"/>
  <c r="I6" i="83"/>
  <c r="H48" i="80"/>
  <c r="J30" i="97"/>
  <c r="I47" i="80"/>
  <c r="M36" i="80"/>
  <c r="M37" i="80" s="1"/>
  <c r="Q14" i="97"/>
  <c r="Q7" i="80"/>
  <c r="D14" i="81"/>
  <c r="D20" i="81" s="1"/>
  <c r="O167" i="85"/>
  <c r="P12" i="97" s="1"/>
  <c r="P137" i="85"/>
  <c r="K30" i="97"/>
  <c r="J47" i="80"/>
  <c r="N34" i="80"/>
  <c r="N63" i="80" s="1"/>
  <c r="I32" i="97" l="1"/>
  <c r="I11" i="81"/>
  <c r="R13" i="97"/>
  <c r="R5" i="80"/>
  <c r="H25" i="84"/>
  <c r="H74" i="84"/>
  <c r="E48" i="97"/>
  <c r="E73" i="84"/>
  <c r="G75" i="84"/>
  <c r="F73" i="84" s="1"/>
  <c r="J6" i="83"/>
  <c r="I48" i="80"/>
  <c r="R14" i="97"/>
  <c r="R7" i="80"/>
  <c r="K6" i="83"/>
  <c r="J48" i="80"/>
  <c r="N25" i="97"/>
  <c r="M38" i="80"/>
  <c r="M41" i="80"/>
  <c r="N5" i="83"/>
  <c r="G62" i="97"/>
  <c r="H12" i="81"/>
  <c r="R99" i="85"/>
  <c r="S10" i="97" s="1"/>
  <c r="S69" i="85"/>
  <c r="N64" i="80"/>
  <c r="N69" i="80" s="1"/>
  <c r="H78" i="80"/>
  <c r="O86" i="80"/>
  <c r="P85" i="80"/>
  <c r="O22" i="97"/>
  <c r="O24" i="97" s="1"/>
  <c r="P35" i="80"/>
  <c r="Q23" i="97" s="1"/>
  <c r="Q15" i="97"/>
  <c r="Q18" i="97" s="1"/>
  <c r="P33" i="80"/>
  <c r="Q6" i="80"/>
  <c r="L73" i="80"/>
  <c r="L70" i="80"/>
  <c r="N36" i="80"/>
  <c r="N37" i="80" s="1"/>
  <c r="K47" i="80"/>
  <c r="L30" i="97"/>
  <c r="O62" i="80"/>
  <c r="O64" i="80" s="1"/>
  <c r="O69" i="80" s="1"/>
  <c r="O36" i="80"/>
  <c r="O37" i="80" s="1"/>
  <c r="P22" i="97"/>
  <c r="P24" i="97" s="1"/>
  <c r="Q133" i="85"/>
  <c r="R11" i="97" s="1"/>
  <c r="R103" i="85"/>
  <c r="I37" i="97"/>
  <c r="I40" i="97" s="1"/>
  <c r="I41" i="97" s="1"/>
  <c r="I9" i="83"/>
  <c r="F47" i="97"/>
  <c r="H66" i="84"/>
  <c r="G64" i="84" s="1"/>
  <c r="D23" i="81"/>
  <c r="D63" i="97"/>
  <c r="E15" i="83"/>
  <c r="E15" i="81" s="1"/>
  <c r="E16" i="81" s="1"/>
  <c r="E14" i="81" s="1"/>
  <c r="F64" i="84"/>
  <c r="M70" i="80"/>
  <c r="M73" i="80"/>
  <c r="M76" i="80" s="1"/>
  <c r="F19" i="81"/>
  <c r="F18" i="81" s="1"/>
  <c r="M36" i="97"/>
  <c r="P167" i="85"/>
  <c r="Q12" i="97" s="1"/>
  <c r="Q137" i="85"/>
  <c r="H61" i="97"/>
  <c r="I24" i="84"/>
  <c r="I65" i="84"/>
  <c r="I38" i="84"/>
  <c r="I42" i="84" s="1"/>
  <c r="H13" i="83"/>
  <c r="I51" i="84"/>
  <c r="I53" i="84" s="1"/>
  <c r="M27" i="97"/>
  <c r="L44" i="80"/>
  <c r="H49" i="97" l="1"/>
  <c r="D45" i="84"/>
  <c r="C12" i="84" s="1"/>
  <c r="D44" i="84"/>
  <c r="E14" i="83"/>
  <c r="E16" i="83" s="1"/>
  <c r="E20" i="81"/>
  <c r="G19" i="81"/>
  <c r="G18" i="81" s="1"/>
  <c r="L6" i="83"/>
  <c r="K48" i="80"/>
  <c r="R15" i="97"/>
  <c r="R18" i="97" s="1"/>
  <c r="Q35" i="80"/>
  <c r="R23" i="97" s="1"/>
  <c r="Q33" i="80"/>
  <c r="R6" i="80"/>
  <c r="R15" i="80" s="1"/>
  <c r="S99" i="85"/>
  <c r="T10" i="97" s="1"/>
  <c r="T69" i="85"/>
  <c r="N27" i="97"/>
  <c r="M44" i="80"/>
  <c r="I61" i="97"/>
  <c r="P62" i="80"/>
  <c r="M29" i="97"/>
  <c r="L45" i="80"/>
  <c r="P25" i="97"/>
  <c r="O38" i="80"/>
  <c r="O41" i="80"/>
  <c r="P5" i="83"/>
  <c r="J32" i="97"/>
  <c r="J11" i="81"/>
  <c r="O25" i="97"/>
  <c r="N38" i="80"/>
  <c r="N41" i="80"/>
  <c r="O5" i="83"/>
  <c r="D66" i="97"/>
  <c r="D27" i="81"/>
  <c r="J24" i="84"/>
  <c r="J38" i="84"/>
  <c r="J65" i="84"/>
  <c r="I13" i="83"/>
  <c r="J51" i="84"/>
  <c r="J53" i="84" s="1"/>
  <c r="O70" i="80"/>
  <c r="O73" i="80"/>
  <c r="O76" i="80" s="1"/>
  <c r="P34" i="80"/>
  <c r="P63" i="80" s="1"/>
  <c r="K32" i="97"/>
  <c r="K11" i="81"/>
  <c r="J37" i="97"/>
  <c r="J40" i="97" s="1"/>
  <c r="J41" i="97" s="1"/>
  <c r="J9" i="83"/>
  <c r="I74" i="84"/>
  <c r="I25" i="84"/>
  <c r="Q167" i="85"/>
  <c r="R12" i="97" s="1"/>
  <c r="R137" i="85"/>
  <c r="H79" i="80"/>
  <c r="H62" i="97"/>
  <c r="I12" i="81"/>
  <c r="K37" i="97"/>
  <c r="K40" i="97" s="1"/>
  <c r="K9" i="83"/>
  <c r="M77" i="80"/>
  <c r="M78" i="80" s="1"/>
  <c r="M79" i="80" s="1"/>
  <c r="G47" i="97"/>
  <c r="I66" i="84"/>
  <c r="P86" i="80"/>
  <c r="Q85" i="80"/>
  <c r="N70" i="80"/>
  <c r="N73" i="80"/>
  <c r="N76" i="80" s="1"/>
  <c r="S14" i="97"/>
  <c r="S7" i="80"/>
  <c r="R133" i="85"/>
  <c r="S11" i="97" s="1"/>
  <c r="S103" i="85"/>
  <c r="F48" i="97"/>
  <c r="H75" i="84"/>
  <c r="G73" i="84" s="1"/>
  <c r="S13" i="97"/>
  <c r="S5" i="80"/>
  <c r="L76" i="80"/>
  <c r="N36" i="97"/>
  <c r="Q15" i="80"/>
  <c r="C65" i="90" l="1"/>
  <c r="C49" i="97"/>
  <c r="C11" i="84"/>
  <c r="K41" i="97"/>
  <c r="H19" i="81"/>
  <c r="H18" i="81" s="1"/>
  <c r="R85" i="80"/>
  <c r="Q86" i="80"/>
  <c r="J74" i="84"/>
  <c r="J25" i="84"/>
  <c r="O27" i="97"/>
  <c r="N44" i="80"/>
  <c r="Q62" i="80"/>
  <c r="P27" i="97"/>
  <c r="O44" i="80"/>
  <c r="P64" i="80"/>
  <c r="P69" i="80" s="1"/>
  <c r="M45" i="80"/>
  <c r="N29" i="97"/>
  <c r="L32" i="97"/>
  <c r="L11" i="81"/>
  <c r="Q34" i="80"/>
  <c r="Q63" i="80" s="1"/>
  <c r="L77" i="80"/>
  <c r="S133" i="85"/>
  <c r="T11" i="97" s="1"/>
  <c r="T103" i="85"/>
  <c r="H47" i="97"/>
  <c r="J66" i="84"/>
  <c r="I64" i="84" s="1"/>
  <c r="T13" i="97"/>
  <c r="T5" i="80"/>
  <c r="P36" i="80"/>
  <c r="P37" i="80" s="1"/>
  <c r="L37" i="97"/>
  <c r="L40" i="97" s="1"/>
  <c r="L9" i="83"/>
  <c r="F15" i="83"/>
  <c r="F15" i="81" s="1"/>
  <c r="F16" i="81" s="1"/>
  <c r="E63" i="97"/>
  <c r="E23" i="81"/>
  <c r="E66" i="97" s="1"/>
  <c r="F4" i="83"/>
  <c r="E7" i="81"/>
  <c r="E21" i="83"/>
  <c r="F26" i="84" s="1"/>
  <c r="K61" i="97"/>
  <c r="L47" i="80"/>
  <c r="M30" i="97"/>
  <c r="O77" i="80"/>
  <c r="O78" i="80" s="1"/>
  <c r="O79" i="80" s="1"/>
  <c r="Q22" i="97"/>
  <c r="Q24" i="97" s="1"/>
  <c r="T99" i="85"/>
  <c r="U10" i="97" s="1"/>
  <c r="U69" i="85"/>
  <c r="G48" i="97"/>
  <c r="I75" i="84"/>
  <c r="N77" i="80"/>
  <c r="N78" i="80" s="1"/>
  <c r="N79" i="80" s="1"/>
  <c r="J61" i="97"/>
  <c r="I62" i="97"/>
  <c r="J12" i="81"/>
  <c r="P36" i="97"/>
  <c r="R167" i="85"/>
  <c r="S12" i="97" s="1"/>
  <c r="S137" i="85"/>
  <c r="H64" i="84"/>
  <c r="T14" i="97"/>
  <c r="T7" i="80"/>
  <c r="L24" i="84"/>
  <c r="L38" i="84"/>
  <c r="L65" i="84"/>
  <c r="K13" i="83"/>
  <c r="L51" i="84"/>
  <c r="L53" i="84" s="1"/>
  <c r="K38" i="84"/>
  <c r="K24" i="84"/>
  <c r="K65" i="84"/>
  <c r="J13" i="83"/>
  <c r="K51" i="84"/>
  <c r="K53" i="84" s="1"/>
  <c r="O36" i="97"/>
  <c r="S15" i="97"/>
  <c r="S18" i="97" s="1"/>
  <c r="R35" i="80"/>
  <c r="S23" i="97" s="1"/>
  <c r="R33" i="80"/>
  <c r="R34" i="80" s="1"/>
  <c r="R63" i="80" s="1"/>
  <c r="S6" i="80"/>
  <c r="L41" i="97" l="1"/>
  <c r="Q64" i="80"/>
  <c r="Q69" i="80" s="1"/>
  <c r="Q70" i="80" s="1"/>
  <c r="Q36" i="80"/>
  <c r="Q37" i="80" s="1"/>
  <c r="Q41" i="80" s="1"/>
  <c r="L78" i="80"/>
  <c r="J62" i="97"/>
  <c r="K12" i="81"/>
  <c r="M65" i="84"/>
  <c r="M24" i="84"/>
  <c r="M38" i="84"/>
  <c r="L13" i="83"/>
  <c r="M51" i="84"/>
  <c r="M53" i="84" s="1"/>
  <c r="T133" i="85"/>
  <c r="U11" i="97" s="1"/>
  <c r="U103" i="85"/>
  <c r="P38" i="80"/>
  <c r="Q25" i="97"/>
  <c r="Q5" i="83"/>
  <c r="P41" i="80"/>
  <c r="S35" i="80"/>
  <c r="T23" i="97" s="1"/>
  <c r="S33" i="80"/>
  <c r="T15" i="97"/>
  <c r="T18" i="97" s="1"/>
  <c r="T6" i="80"/>
  <c r="T15" i="80" s="1"/>
  <c r="R36" i="80"/>
  <c r="R37" i="80" s="1"/>
  <c r="S22" i="97"/>
  <c r="S24" i="97" s="1"/>
  <c r="R62" i="80"/>
  <c r="R64" i="80" s="1"/>
  <c r="R69" i="80" s="1"/>
  <c r="L74" i="84"/>
  <c r="L25" i="84"/>
  <c r="S167" i="85"/>
  <c r="T12" i="97" s="1"/>
  <c r="T137" i="85"/>
  <c r="I19" i="81"/>
  <c r="I18" i="81" s="1"/>
  <c r="U99" i="85"/>
  <c r="V10" i="97" s="1"/>
  <c r="V69" i="85"/>
  <c r="M6" i="83"/>
  <c r="L48" i="80"/>
  <c r="I47" i="97"/>
  <c r="K66" i="84"/>
  <c r="K74" i="84"/>
  <c r="K25" i="84"/>
  <c r="F14" i="81"/>
  <c r="P73" i="80"/>
  <c r="P70" i="80"/>
  <c r="R22" i="97"/>
  <c r="R24" i="97" s="1"/>
  <c r="R86" i="80"/>
  <c r="S85" i="80"/>
  <c r="E57" i="97"/>
  <c r="E8" i="81"/>
  <c r="U13" i="97"/>
  <c r="U5" i="80"/>
  <c r="U14" i="97"/>
  <c r="U7" i="80"/>
  <c r="H48" i="97"/>
  <c r="J75" i="84"/>
  <c r="I73" i="84" s="1"/>
  <c r="N30" i="97"/>
  <c r="M47" i="80"/>
  <c r="H73" i="84"/>
  <c r="S15" i="80"/>
  <c r="P29" i="97"/>
  <c r="O45" i="80"/>
  <c r="L61" i="97"/>
  <c r="O29" i="97"/>
  <c r="N45" i="80"/>
  <c r="R25" i="97" l="1"/>
  <c r="Q73" i="80"/>
  <c r="Q76" i="80" s="1"/>
  <c r="Q77" i="80" s="1"/>
  <c r="Q78" i="80" s="1"/>
  <c r="Q79" i="80" s="1"/>
  <c r="Q38" i="80"/>
  <c r="R5" i="83"/>
  <c r="R36" i="97" s="1"/>
  <c r="K62" i="97"/>
  <c r="L12" i="81"/>
  <c r="J19" i="81"/>
  <c r="J18" i="81" s="1"/>
  <c r="M32" i="97"/>
  <c r="M11" i="81"/>
  <c r="R38" i="80"/>
  <c r="S25" i="97"/>
  <c r="R41" i="80"/>
  <c r="S5" i="83"/>
  <c r="V99" i="85"/>
  <c r="W10" i="97" s="1"/>
  <c r="W69" i="85"/>
  <c r="Q36" i="97"/>
  <c r="E58" i="97"/>
  <c r="E27" i="81"/>
  <c r="P30" i="97"/>
  <c r="O47" i="80"/>
  <c r="R27" i="97"/>
  <c r="Q44" i="80"/>
  <c r="M74" i="84"/>
  <c r="M25" i="84"/>
  <c r="N47" i="80"/>
  <c r="O30" i="97"/>
  <c r="S34" i="80"/>
  <c r="S63" i="80" s="1"/>
  <c r="V14" i="97"/>
  <c r="V7" i="80"/>
  <c r="S62" i="80"/>
  <c r="P76" i="80"/>
  <c r="J47" i="97"/>
  <c r="L66" i="84"/>
  <c r="K64" i="84" s="1"/>
  <c r="L79" i="80"/>
  <c r="S86" i="80"/>
  <c r="T85" i="80"/>
  <c r="R73" i="80"/>
  <c r="R76" i="80" s="1"/>
  <c r="R70" i="80"/>
  <c r="I48" i="97"/>
  <c r="K75" i="84"/>
  <c r="T167" i="85"/>
  <c r="U12" i="97" s="1"/>
  <c r="U137" i="85"/>
  <c r="U15" i="97"/>
  <c r="U18" i="97" s="1"/>
  <c r="T35" i="80"/>
  <c r="U23" i="97" s="1"/>
  <c r="T33" i="80"/>
  <c r="T34" i="80" s="1"/>
  <c r="T63" i="80" s="1"/>
  <c r="U6" i="80"/>
  <c r="U15" i="80" s="1"/>
  <c r="M37" i="97"/>
  <c r="M40" i="97" s="1"/>
  <c r="M41" i="97" s="1"/>
  <c r="M9" i="83"/>
  <c r="N6" i="83"/>
  <c r="M48" i="80"/>
  <c r="V13" i="97"/>
  <c r="V5" i="80"/>
  <c r="F14" i="83"/>
  <c r="F16" i="83" s="1"/>
  <c r="F20" i="81"/>
  <c r="J64" i="84"/>
  <c r="Q27" i="97"/>
  <c r="P44" i="80"/>
  <c r="U133" i="85"/>
  <c r="V11" i="97" s="1"/>
  <c r="V103" i="85"/>
  <c r="S64" i="80" l="1"/>
  <c r="S69" i="80" s="1"/>
  <c r="S73" i="80" s="1"/>
  <c r="S76" i="80" s="1"/>
  <c r="T22" i="97"/>
  <c r="T24" i="97" s="1"/>
  <c r="F7" i="81"/>
  <c r="G4" i="83"/>
  <c r="F21" i="83"/>
  <c r="G26" i="84" s="1"/>
  <c r="T62" i="80"/>
  <c r="T64" i="80" s="1"/>
  <c r="T69" i="80" s="1"/>
  <c r="T36" i="80"/>
  <c r="T37" i="80" s="1"/>
  <c r="U22" i="97"/>
  <c r="U24" i="97" s="1"/>
  <c r="P6" i="83"/>
  <c r="O48" i="80"/>
  <c r="W99" i="85"/>
  <c r="X10" i="97" s="1"/>
  <c r="X69" i="85"/>
  <c r="V133" i="85"/>
  <c r="W11" i="97" s="1"/>
  <c r="W103" i="85"/>
  <c r="M61" i="97"/>
  <c r="P45" i="80"/>
  <c r="Q29" i="97"/>
  <c r="U167" i="85"/>
  <c r="V12" i="97" s="1"/>
  <c r="V137" i="85"/>
  <c r="T86" i="80"/>
  <c r="U85" i="80"/>
  <c r="N32" i="97"/>
  <c r="N11" i="81"/>
  <c r="S36" i="97"/>
  <c r="N37" i="97"/>
  <c r="N40" i="97" s="1"/>
  <c r="N41" i="97" s="1"/>
  <c r="N9" i="83"/>
  <c r="W14" i="97"/>
  <c r="W7" i="80"/>
  <c r="S27" i="97"/>
  <c r="R44" i="80"/>
  <c r="J48" i="97"/>
  <c r="L75" i="84"/>
  <c r="Q45" i="80"/>
  <c r="R29" i="97"/>
  <c r="F63" i="97"/>
  <c r="F23" i="81"/>
  <c r="F66" i="97" s="1"/>
  <c r="G15" i="83"/>
  <c r="G15" i="81" s="1"/>
  <c r="G16" i="81" s="1"/>
  <c r="N24" i="84"/>
  <c r="N38" i="84"/>
  <c r="N65" i="84"/>
  <c r="M13" i="83"/>
  <c r="N51" i="84"/>
  <c r="N53" i="84" s="1"/>
  <c r="U35" i="80"/>
  <c r="V23" i="97" s="1"/>
  <c r="V15" i="97"/>
  <c r="V18" i="97" s="1"/>
  <c r="U33" i="80"/>
  <c r="V6" i="80"/>
  <c r="V15" i="80" s="1"/>
  <c r="J73" i="84"/>
  <c r="P77" i="80"/>
  <c r="L62" i="97"/>
  <c r="M12" i="81"/>
  <c r="K19" i="81"/>
  <c r="K18" i="81" s="1"/>
  <c r="W13" i="97"/>
  <c r="W5" i="80"/>
  <c r="R77" i="80"/>
  <c r="R78" i="80" s="1"/>
  <c r="R79" i="80" s="1"/>
  <c r="K47" i="97"/>
  <c r="M66" i="84"/>
  <c r="S36" i="80"/>
  <c r="S37" i="80" s="1"/>
  <c r="O6" i="83"/>
  <c r="N48" i="80"/>
  <c r="S70" i="80" l="1"/>
  <c r="P78" i="80"/>
  <c r="N25" i="84"/>
  <c r="N74" i="84"/>
  <c r="P37" i="97"/>
  <c r="P40" i="97" s="1"/>
  <c r="P9" i="83"/>
  <c r="X13" i="97"/>
  <c r="X5" i="80"/>
  <c r="AI5" i="80"/>
  <c r="D32" i="66" s="1"/>
  <c r="AH5" i="80"/>
  <c r="C32" i="66" s="1"/>
  <c r="M62" i="97"/>
  <c r="N12" i="81"/>
  <c r="S29" i="97"/>
  <c r="R45" i="80"/>
  <c r="O24" i="84"/>
  <c r="O65" i="84"/>
  <c r="O38" i="84"/>
  <c r="N13" i="83"/>
  <c r="O51" i="84"/>
  <c r="O53" i="84" s="1"/>
  <c r="V167" i="85"/>
  <c r="W12" i="97" s="1"/>
  <c r="W137" i="85"/>
  <c r="L19" i="81"/>
  <c r="L18" i="81" s="1"/>
  <c r="U25" i="97"/>
  <c r="T38" i="80"/>
  <c r="T41" i="80"/>
  <c r="U5" i="83"/>
  <c r="T25" i="97"/>
  <c r="S38" i="80"/>
  <c r="T5" i="83"/>
  <c r="S41" i="80"/>
  <c r="W15" i="97"/>
  <c r="W18" i="97" s="1"/>
  <c r="V35" i="80"/>
  <c r="W23" i="97" s="1"/>
  <c r="V33" i="80"/>
  <c r="V34" i="80" s="1"/>
  <c r="V63" i="80" s="1"/>
  <c r="W6" i="80"/>
  <c r="W15" i="80" s="1"/>
  <c r="X14" i="97"/>
  <c r="X7" i="80"/>
  <c r="AH7" i="80"/>
  <c r="C43" i="66" s="1"/>
  <c r="AI7" i="80"/>
  <c r="D43" i="66" s="1"/>
  <c r="W133" i="85"/>
  <c r="X11" i="97" s="1"/>
  <c r="X103" i="85"/>
  <c r="T70" i="80"/>
  <c r="T73" i="80"/>
  <c r="T76" i="80" s="1"/>
  <c r="L47" i="97"/>
  <c r="N66" i="84"/>
  <c r="U62" i="80"/>
  <c r="G14" i="81"/>
  <c r="Q47" i="80"/>
  <c r="R30" i="97"/>
  <c r="K48" i="97"/>
  <c r="M75" i="84"/>
  <c r="L73" i="84" s="1"/>
  <c r="Q30" i="97"/>
  <c r="P47" i="80"/>
  <c r="X99" i="85"/>
  <c r="Y10" i="97" s="1"/>
  <c r="Y69" i="85"/>
  <c r="F8" i="81"/>
  <c r="F57" i="97"/>
  <c r="O32" i="97"/>
  <c r="O11" i="81"/>
  <c r="O37" i="97"/>
  <c r="O40" i="97" s="1"/>
  <c r="O41" i="97" s="1"/>
  <c r="O9" i="83"/>
  <c r="L64" i="84"/>
  <c r="N61" i="97"/>
  <c r="S77" i="80"/>
  <c r="S78" i="80" s="1"/>
  <c r="S79" i="80" s="1"/>
  <c r="K73" i="84"/>
  <c r="U86" i="80"/>
  <c r="V85" i="80"/>
  <c r="U34" i="80"/>
  <c r="U63" i="80" s="1"/>
  <c r="P32" i="97"/>
  <c r="P11" i="81"/>
  <c r="V22" i="97" l="1"/>
  <c r="V24" i="97" s="1"/>
  <c r="U36" i="80"/>
  <c r="U37" i="80" s="1"/>
  <c r="U41" i="80" s="1"/>
  <c r="AI15" i="80"/>
  <c r="AH15" i="80"/>
  <c r="Y13" i="97"/>
  <c r="X15" i="80"/>
  <c r="Y5" i="80"/>
  <c r="P61" i="97"/>
  <c r="M47" i="97"/>
  <c r="O66" i="84"/>
  <c r="T27" i="97"/>
  <c r="S44" i="80"/>
  <c r="F58" i="97"/>
  <c r="F27" i="81"/>
  <c r="Y99" i="85"/>
  <c r="Z10" i="97" s="1"/>
  <c r="Z69" i="85"/>
  <c r="Y14" i="97"/>
  <c r="Y7" i="80"/>
  <c r="T36" i="97"/>
  <c r="W167" i="85"/>
  <c r="X12" i="97" s="1"/>
  <c r="X137" i="85"/>
  <c r="S30" i="97"/>
  <c r="R47" i="80"/>
  <c r="P24" i="84"/>
  <c r="P65" i="84"/>
  <c r="P38" i="84"/>
  <c r="P51" i="84"/>
  <c r="P53" i="84" s="1"/>
  <c r="O13" i="83"/>
  <c r="Q6" i="83"/>
  <c r="P48" i="80"/>
  <c r="R6" i="83"/>
  <c r="Q48" i="80"/>
  <c r="M64" i="84"/>
  <c r="Q24" i="84"/>
  <c r="Q65" i="84"/>
  <c r="Q38" i="84"/>
  <c r="Q51" i="84"/>
  <c r="Q53" i="84" s="1"/>
  <c r="P13" i="83"/>
  <c r="V86" i="80"/>
  <c r="W85" i="80"/>
  <c r="G14" i="83"/>
  <c r="G16" i="83" s="1"/>
  <c r="G20" i="81"/>
  <c r="T77" i="80"/>
  <c r="T78" i="80" s="1"/>
  <c r="T79" i="80" s="1"/>
  <c r="X15" i="97"/>
  <c r="X18" i="97" s="1"/>
  <c r="W35" i="80"/>
  <c r="W33" i="80"/>
  <c r="W34" i="80" s="1"/>
  <c r="AH6" i="80"/>
  <c r="C36" i="66" s="1"/>
  <c r="C35" i="66" s="1"/>
  <c r="C44" i="66" s="1"/>
  <c r="AI6" i="80"/>
  <c r="D36" i="66" s="1"/>
  <c r="D35" i="66" s="1"/>
  <c r="D44" i="66" s="1"/>
  <c r="AJ6" i="80"/>
  <c r="C58" i="90" s="1"/>
  <c r="AK6" i="80"/>
  <c r="P79" i="80"/>
  <c r="P41" i="97"/>
  <c r="O61" i="97"/>
  <c r="L48" i="97"/>
  <c r="N75" i="84"/>
  <c r="M73" i="84" s="1"/>
  <c r="V62" i="80"/>
  <c r="V64" i="80" s="1"/>
  <c r="V69" i="80" s="1"/>
  <c r="V36" i="80"/>
  <c r="V37" i="80" s="1"/>
  <c r="W22" i="97"/>
  <c r="W24" i="97" s="1"/>
  <c r="U36" i="97"/>
  <c r="O74" i="84"/>
  <c r="O25" i="84"/>
  <c r="N62" i="97"/>
  <c r="O12" i="81"/>
  <c r="M19" i="81"/>
  <c r="M18" i="81" s="1"/>
  <c r="U64" i="80"/>
  <c r="U69" i="80" s="1"/>
  <c r="X133" i="85"/>
  <c r="Y11" i="97" s="1"/>
  <c r="Y103" i="85"/>
  <c r="U27" i="97"/>
  <c r="T44" i="80"/>
  <c r="U38" i="80" l="1"/>
  <c r="V25" i="97"/>
  <c r="V5" i="83"/>
  <c r="V36" i="97" s="1"/>
  <c r="N19" i="81"/>
  <c r="N18" i="81" s="1"/>
  <c r="Y18" i="97"/>
  <c r="M48" i="97"/>
  <c r="O75" i="84"/>
  <c r="N73" i="84" s="1"/>
  <c r="H4" i="83"/>
  <c r="G7" i="81"/>
  <c r="G21" i="83"/>
  <c r="H26" i="84" s="1"/>
  <c r="Y133" i="85"/>
  <c r="Z11" i="97" s="1"/>
  <c r="Z103" i="85"/>
  <c r="W86" i="80"/>
  <c r="X85" i="80"/>
  <c r="G37" i="66" s="1"/>
  <c r="G35" i="66" s="1"/>
  <c r="G44" i="66" s="1"/>
  <c r="G45" i="66" s="1"/>
  <c r="Y85" i="80"/>
  <c r="H37" i="66" s="1"/>
  <c r="H35" i="66" s="1"/>
  <c r="H44" i="66" s="1"/>
  <c r="H45" i="66" s="1"/>
  <c r="G47" i="66" s="1"/>
  <c r="R32" i="97"/>
  <c r="R11" i="81"/>
  <c r="Z14" i="97"/>
  <c r="Z7" i="80"/>
  <c r="T29" i="97"/>
  <c r="S45" i="80"/>
  <c r="Z13" i="97"/>
  <c r="Z5" i="80"/>
  <c r="Y15" i="80"/>
  <c r="X22" i="97"/>
  <c r="W36" i="80"/>
  <c r="W62" i="80"/>
  <c r="AI33" i="80"/>
  <c r="D25" i="66" s="1"/>
  <c r="AJ33" i="80"/>
  <c r="AK33" i="80"/>
  <c r="AH33" i="80"/>
  <c r="C25" i="66" s="1"/>
  <c r="R37" i="97"/>
  <c r="R40" i="97" s="1"/>
  <c r="R9" i="83"/>
  <c r="X34" i="80"/>
  <c r="U73" i="80"/>
  <c r="U76" i="80" s="1"/>
  <c r="U70" i="80"/>
  <c r="Q25" i="84"/>
  <c r="Q74" i="84"/>
  <c r="Q32" i="97"/>
  <c r="Q11" i="81"/>
  <c r="S6" i="83"/>
  <c r="R48" i="80"/>
  <c r="Z99" i="85"/>
  <c r="AA10" i="97" s="1"/>
  <c r="AA69" i="85"/>
  <c r="N47" i="97"/>
  <c r="P66" i="84"/>
  <c r="O64" i="84" s="1"/>
  <c r="W63" i="80"/>
  <c r="AI34" i="80"/>
  <c r="D27" i="66" s="1"/>
  <c r="F41" i="66" s="1"/>
  <c r="AH34" i="80"/>
  <c r="C27" i="66" s="1"/>
  <c r="E41" i="66" s="1"/>
  <c r="AJ15" i="97"/>
  <c r="AI15" i="97"/>
  <c r="Q37" i="97"/>
  <c r="Q40" i="97" s="1"/>
  <c r="Q41" i="97" s="1"/>
  <c r="Q9" i="83"/>
  <c r="V27" i="97"/>
  <c r="U44" i="80"/>
  <c r="X23" i="97"/>
  <c r="AI35" i="80"/>
  <c r="D28" i="66" s="1"/>
  <c r="AH35" i="80"/>
  <c r="C28" i="66" s="1"/>
  <c r="AK35" i="80"/>
  <c r="D50" i="90" s="1"/>
  <c r="AJ35" i="80"/>
  <c r="C50" i="90" s="1"/>
  <c r="P25" i="84"/>
  <c r="P74" i="84"/>
  <c r="X167" i="85"/>
  <c r="Y12" i="97" s="1"/>
  <c r="Y137" i="85"/>
  <c r="N64" i="84"/>
  <c r="O62" i="97"/>
  <c r="P12" i="81"/>
  <c r="V38" i="80"/>
  <c r="W25" i="97"/>
  <c r="W5" i="83"/>
  <c r="V41" i="80"/>
  <c r="C56" i="66"/>
  <c r="D58" i="90"/>
  <c r="T45" i="80"/>
  <c r="U29" i="97"/>
  <c r="V73" i="80"/>
  <c r="V76" i="80" s="1"/>
  <c r="V70" i="80"/>
  <c r="H15" i="83"/>
  <c r="H15" i="81" s="1"/>
  <c r="H16" i="81" s="1"/>
  <c r="G63" i="97"/>
  <c r="G23" i="81"/>
  <c r="G66" i="97" s="1"/>
  <c r="Z18" i="97" l="1"/>
  <c r="R41" i="97"/>
  <c r="T47" i="80"/>
  <c r="U30" i="97"/>
  <c r="W36" i="97"/>
  <c r="S65" i="84"/>
  <c r="S38" i="84"/>
  <c r="S24" i="84"/>
  <c r="R13" i="83"/>
  <c r="S51" i="84"/>
  <c r="S53" i="84" s="1"/>
  <c r="X24" i="97"/>
  <c r="Y167" i="85"/>
  <c r="Z12" i="97" s="1"/>
  <c r="Z137" i="85"/>
  <c r="Y34" i="80"/>
  <c r="R61" i="97"/>
  <c r="C24" i="66"/>
  <c r="C30" i="66" s="1"/>
  <c r="C45" i="66" s="1"/>
  <c r="E39" i="66"/>
  <c r="E38" i="66" s="1"/>
  <c r="E44" i="66" s="1"/>
  <c r="E45" i="66" s="1"/>
  <c r="AA13" i="97"/>
  <c r="Z15" i="80"/>
  <c r="AA5" i="80"/>
  <c r="Z133" i="85"/>
  <c r="AA11" i="97" s="1"/>
  <c r="AA103" i="85"/>
  <c r="N48" i="97"/>
  <c r="P75" i="84"/>
  <c r="O73" i="84" s="1"/>
  <c r="P62" i="97"/>
  <c r="Q12" i="81"/>
  <c r="O19" i="81"/>
  <c r="O18" i="81" s="1"/>
  <c r="C70" i="66"/>
  <c r="C71" i="66" s="1"/>
  <c r="AJ23" i="97"/>
  <c r="AI23" i="97"/>
  <c r="S32" i="97"/>
  <c r="S11" i="81"/>
  <c r="D24" i="66"/>
  <c r="D30" i="66" s="1"/>
  <c r="D45" i="66" s="1"/>
  <c r="C47" i="66" s="1"/>
  <c r="C49" i="66" s="1"/>
  <c r="F39" i="66"/>
  <c r="F38" i="66" s="1"/>
  <c r="F44" i="66" s="1"/>
  <c r="F45" i="66" s="1"/>
  <c r="E47" i="66" s="1"/>
  <c r="E49" i="66" s="1"/>
  <c r="T30" i="97"/>
  <c r="S47" i="80"/>
  <c r="Y86" i="80"/>
  <c r="X86" i="80"/>
  <c r="AA99" i="85"/>
  <c r="AB10" i="97" s="1"/>
  <c r="AB69" i="85"/>
  <c r="H14" i="81"/>
  <c r="U45" i="80"/>
  <c r="V29" i="97"/>
  <c r="S37" i="97"/>
  <c r="S40" i="97" s="1"/>
  <c r="S9" i="83"/>
  <c r="U77" i="80"/>
  <c r="U78" i="80" s="1"/>
  <c r="U79" i="80" s="1"/>
  <c r="AI63" i="80"/>
  <c r="AH63" i="80"/>
  <c r="Q61" i="97"/>
  <c r="W64" i="80"/>
  <c r="AJ62" i="80"/>
  <c r="AK62" i="80"/>
  <c r="AH62" i="80"/>
  <c r="AI62" i="80"/>
  <c r="V77" i="80"/>
  <c r="V78" i="80" s="1"/>
  <c r="V79" i="80" s="1"/>
  <c r="W27" i="97"/>
  <c r="V44" i="80"/>
  <c r="R24" i="84"/>
  <c r="R65" i="84"/>
  <c r="R38" i="84"/>
  <c r="Q13" i="83"/>
  <c r="R51" i="84"/>
  <c r="R53" i="84" s="1"/>
  <c r="O47" i="97"/>
  <c r="Q66" i="84"/>
  <c r="X36" i="80"/>
  <c r="X37" i="80" s="1"/>
  <c r="Y22" i="97"/>
  <c r="Y24" i="97" s="1"/>
  <c r="X63" i="80"/>
  <c r="X64" i="80" s="1"/>
  <c r="X69" i="80" s="1"/>
  <c r="AI36" i="80"/>
  <c r="AH36" i="80"/>
  <c r="W37" i="80"/>
  <c r="AA14" i="97"/>
  <c r="AA7" i="80"/>
  <c r="G8" i="81"/>
  <c r="G57" i="97"/>
  <c r="S41" i="97" l="1"/>
  <c r="P19" i="81"/>
  <c r="AB13" i="97"/>
  <c r="AA15" i="80"/>
  <c r="AB5" i="80"/>
  <c r="S61" i="97"/>
  <c r="Q62" i="97"/>
  <c r="R12" i="81"/>
  <c r="Z34" i="80"/>
  <c r="Y36" i="80"/>
  <c r="Y37" i="80" s="1"/>
  <c r="Z22" i="97"/>
  <c r="Z24" i="97" s="1"/>
  <c r="Y63" i="80"/>
  <c r="Y64" i="80" s="1"/>
  <c r="Y69" i="80" s="1"/>
  <c r="R25" i="84"/>
  <c r="R74" i="84"/>
  <c r="X73" i="80"/>
  <c r="X76" i="80" s="1"/>
  <c r="X70" i="80"/>
  <c r="AA18" i="97"/>
  <c r="O48" i="97"/>
  <c r="Q75" i="84"/>
  <c r="Z167" i="85"/>
  <c r="AA12" i="97" s="1"/>
  <c r="AA137" i="85"/>
  <c r="G58" i="97"/>
  <c r="G27" i="81"/>
  <c r="H14" i="83"/>
  <c r="H16" i="83" s="1"/>
  <c r="H20" i="81"/>
  <c r="T6" i="83"/>
  <c r="S48" i="80"/>
  <c r="V30" i="97"/>
  <c r="U47" i="80"/>
  <c r="Y25" i="97"/>
  <c r="X38" i="80"/>
  <c r="X41" i="80"/>
  <c r="Y5" i="83"/>
  <c r="AB14" i="97"/>
  <c r="AB7" i="80"/>
  <c r="P47" i="97"/>
  <c r="R66" i="84"/>
  <c r="W29" i="97"/>
  <c r="V45" i="80"/>
  <c r="W69" i="80"/>
  <c r="AH64" i="80"/>
  <c r="AI64" i="80"/>
  <c r="P64" i="84"/>
  <c r="AB99" i="85"/>
  <c r="AC10" i="97" s="1"/>
  <c r="AC69" i="85"/>
  <c r="AA133" i="85"/>
  <c r="AB11" i="97" s="1"/>
  <c r="AB103" i="85"/>
  <c r="W38" i="80"/>
  <c r="AH38" i="80" s="1"/>
  <c r="X25" i="97"/>
  <c r="W41" i="80"/>
  <c r="X5" i="83"/>
  <c r="AI37" i="80"/>
  <c r="AH37" i="80"/>
  <c r="T65" i="84"/>
  <c r="T38" i="84"/>
  <c r="T24" i="84"/>
  <c r="S13" i="83"/>
  <c r="T51" i="84"/>
  <c r="T53" i="84" s="1"/>
  <c r="S74" i="84"/>
  <c r="S25" i="84"/>
  <c r="U6" i="83"/>
  <c r="T48" i="80"/>
  <c r="Y36" i="97" l="1"/>
  <c r="T37" i="97"/>
  <c r="T40" i="97" s="1"/>
  <c r="T41" i="97" s="1"/>
  <c r="T9" i="83"/>
  <c r="P48" i="97"/>
  <c r="R75" i="84"/>
  <c r="W30" i="97"/>
  <c r="V47" i="80"/>
  <c r="Y27" i="97"/>
  <c r="X44" i="80"/>
  <c r="H23" i="81"/>
  <c r="H66" i="97" s="1"/>
  <c r="I15" i="83"/>
  <c r="I15" i="81" s="1"/>
  <c r="I16" i="81" s="1"/>
  <c r="H63" i="97"/>
  <c r="P73" i="84"/>
  <c r="Y73" i="80"/>
  <c r="Y76" i="80" s="1"/>
  <c r="Y70" i="80"/>
  <c r="X36" i="97"/>
  <c r="T74" i="84"/>
  <c r="T25" i="84"/>
  <c r="X27" i="97"/>
  <c r="W44" i="80"/>
  <c r="AH41" i="80"/>
  <c r="AI41" i="80"/>
  <c r="Q47" i="97"/>
  <c r="S66" i="84"/>
  <c r="Q64" i="84"/>
  <c r="V6" i="83"/>
  <c r="U48" i="80"/>
  <c r="AA34" i="80"/>
  <c r="X77" i="80"/>
  <c r="X78" i="80" s="1"/>
  <c r="X79" i="80" s="1"/>
  <c r="Z63" i="80"/>
  <c r="Z64" i="80" s="1"/>
  <c r="Z69" i="80" s="1"/>
  <c r="AA22" i="97"/>
  <c r="AA24" i="97" s="1"/>
  <c r="Z36" i="80"/>
  <c r="Z37" i="80" s="1"/>
  <c r="AB18" i="97"/>
  <c r="R62" i="97"/>
  <c r="S12" i="81"/>
  <c r="Q19" i="81"/>
  <c r="T32" i="97"/>
  <c r="T11" i="81"/>
  <c r="W70" i="80"/>
  <c r="W73" i="80"/>
  <c r="AI69" i="80"/>
  <c r="AI70" i="80" s="1"/>
  <c r="AH69" i="80"/>
  <c r="AH70" i="80" s="1"/>
  <c r="AD69" i="85"/>
  <c r="AC99" i="85"/>
  <c r="AD10" i="97" s="1"/>
  <c r="I4" i="83"/>
  <c r="H21" i="83"/>
  <c r="I26" i="84" s="1"/>
  <c r="H7" i="81"/>
  <c r="U32" i="97"/>
  <c r="U11" i="81"/>
  <c r="U37" i="97"/>
  <c r="U40" i="97" s="1"/>
  <c r="U9" i="83"/>
  <c r="AB133" i="85"/>
  <c r="AC11" i="97" s="1"/>
  <c r="AC103" i="85"/>
  <c r="AC14" i="97"/>
  <c r="AC7" i="80"/>
  <c r="AA167" i="85"/>
  <c r="AB12" i="97" s="1"/>
  <c r="AB137" i="85"/>
  <c r="Y38" i="80"/>
  <c r="Z25" i="97"/>
  <c r="Z5" i="83"/>
  <c r="Y41" i="80"/>
  <c r="AC13" i="97"/>
  <c r="AC5" i="80"/>
  <c r="AB15" i="80"/>
  <c r="U41" i="97" l="1"/>
  <c r="AC18" i="97"/>
  <c r="AD13" i="97"/>
  <c r="AD5" i="80"/>
  <c r="AC15" i="80"/>
  <c r="W76" i="80"/>
  <c r="AI73" i="80"/>
  <c r="AH73" i="80"/>
  <c r="H57" i="97"/>
  <c r="H8" i="81"/>
  <c r="V32" i="97"/>
  <c r="V11" i="81"/>
  <c r="Z27" i="97"/>
  <c r="Y44" i="80"/>
  <c r="AC133" i="85"/>
  <c r="AD11" i="97" s="1"/>
  <c r="AD103" i="85"/>
  <c r="Z36" i="97"/>
  <c r="T61" i="97"/>
  <c r="Y77" i="80"/>
  <c r="Y78" i="80" s="1"/>
  <c r="Y79" i="80" s="1"/>
  <c r="Q48" i="97"/>
  <c r="S75" i="84"/>
  <c r="AD14" i="97"/>
  <c r="AD7" i="80"/>
  <c r="V65" i="84"/>
  <c r="V38" i="84"/>
  <c r="V24" i="84"/>
  <c r="V51" i="84"/>
  <c r="V53" i="84" s="1"/>
  <c r="U13" i="83"/>
  <c r="Z73" i="80"/>
  <c r="Z76" i="80" s="1"/>
  <c r="Z70" i="80"/>
  <c r="R47" i="97"/>
  <c r="T66" i="84"/>
  <c r="R64" i="84"/>
  <c r="Q73" i="84"/>
  <c r="AD99" i="85"/>
  <c r="AE10" i="97" s="1"/>
  <c r="AE69" i="85"/>
  <c r="AB167" i="85"/>
  <c r="AC12" i="97" s="1"/>
  <c r="AC137" i="85"/>
  <c r="U61" i="97"/>
  <c r="I14" i="81"/>
  <c r="AB34" i="80"/>
  <c r="S62" i="97"/>
  <c r="T12" i="81"/>
  <c r="R19" i="81"/>
  <c r="U65" i="84"/>
  <c r="U24" i="84"/>
  <c r="U38" i="84"/>
  <c r="U51" i="84"/>
  <c r="U53" i="84" s="1"/>
  <c r="T13" i="83"/>
  <c r="AB22" i="97"/>
  <c r="AB24" i="97" s="1"/>
  <c r="AA36" i="80"/>
  <c r="AA37" i="80" s="1"/>
  <c r="AA63" i="80"/>
  <c r="AA64" i="80" s="1"/>
  <c r="AA69" i="80" s="1"/>
  <c r="Y29" i="97"/>
  <c r="X45" i="80"/>
  <c r="W45" i="80"/>
  <c r="X29" i="97"/>
  <c r="AH44" i="80"/>
  <c r="AI44" i="80"/>
  <c r="AA25" i="97"/>
  <c r="Z38" i="80"/>
  <c r="AA5" i="83"/>
  <c r="Z41" i="80"/>
  <c r="V37" i="97"/>
  <c r="V40" i="97" s="1"/>
  <c r="V9" i="83"/>
  <c r="W6" i="83"/>
  <c r="V48" i="80"/>
  <c r="V41" i="97" l="1"/>
  <c r="W32" i="97"/>
  <c r="W11" i="81"/>
  <c r="H27" i="81"/>
  <c r="H58" i="97"/>
  <c r="W37" i="97"/>
  <c r="W40" i="97" s="1"/>
  <c r="W9" i="83"/>
  <c r="AA73" i="80"/>
  <c r="AA76" i="80" s="1"/>
  <c r="AA70" i="80"/>
  <c r="AA27" i="97"/>
  <c r="Z44" i="80"/>
  <c r="Y30" i="97"/>
  <c r="X47" i="80"/>
  <c r="AB63" i="80"/>
  <c r="AB64" i="80" s="1"/>
  <c r="AB69" i="80" s="1"/>
  <c r="AB36" i="80"/>
  <c r="AB37" i="80" s="1"/>
  <c r="AC22" i="97"/>
  <c r="AC24" i="97" s="1"/>
  <c r="AF69" i="85"/>
  <c r="AE99" i="85"/>
  <c r="AF10" i="97" s="1"/>
  <c r="Z77" i="80"/>
  <c r="Z78" i="80" s="1"/>
  <c r="Z79" i="80" s="1"/>
  <c r="R48" i="97"/>
  <c r="T75" i="84"/>
  <c r="S73" i="84" s="1"/>
  <c r="I14" i="83"/>
  <c r="I16" i="83" s="1"/>
  <c r="I20" i="81"/>
  <c r="V74" i="84"/>
  <c r="V25" i="84"/>
  <c r="R73" i="84"/>
  <c r="AD133" i="85"/>
  <c r="AE11" i="97" s="1"/>
  <c r="AE103" i="85"/>
  <c r="Y45" i="80"/>
  <c r="Z29" i="97"/>
  <c r="W77" i="80"/>
  <c r="AI76" i="80"/>
  <c r="AH76" i="80"/>
  <c r="AB25" i="97"/>
  <c r="AA38" i="80"/>
  <c r="AA41" i="80"/>
  <c r="AB5" i="83"/>
  <c r="S47" i="97"/>
  <c r="U66" i="84"/>
  <c r="T64" i="84" s="1"/>
  <c r="T62" i="97"/>
  <c r="U12" i="81"/>
  <c r="S64" i="84"/>
  <c r="AC34" i="80"/>
  <c r="U74" i="84"/>
  <c r="U25" i="84"/>
  <c r="AC167" i="85"/>
  <c r="AD12" i="97" s="1"/>
  <c r="AD137" i="85"/>
  <c r="AE14" i="97"/>
  <c r="AE7" i="80"/>
  <c r="S19" i="81"/>
  <c r="V61" i="97"/>
  <c r="AE13" i="97"/>
  <c r="AD15" i="80"/>
  <c r="AE5" i="80"/>
  <c r="W38" i="84"/>
  <c r="W24" i="84"/>
  <c r="W65" i="84"/>
  <c r="V13" i="83"/>
  <c r="W51" i="84"/>
  <c r="W53" i="84" s="1"/>
  <c r="X30" i="97"/>
  <c r="W47" i="80"/>
  <c r="AH45" i="80"/>
  <c r="AI45" i="80"/>
  <c r="AA36" i="97"/>
  <c r="AD18" i="97"/>
  <c r="W41" i="97" l="1"/>
  <c r="AD34" i="80"/>
  <c r="Y47" i="80"/>
  <c r="Z30" i="97"/>
  <c r="AE18" i="97"/>
  <c r="U62" i="97"/>
  <c r="V12" i="81"/>
  <c r="T19" i="81"/>
  <c r="AE133" i="85"/>
  <c r="AF11" i="97" s="1"/>
  <c r="AF103" i="85"/>
  <c r="I63" i="97"/>
  <c r="J15" i="83"/>
  <c r="J15" i="81" s="1"/>
  <c r="J16" i="81" s="1"/>
  <c r="I23" i="81"/>
  <c r="I66" i="97" s="1"/>
  <c r="AF99" i="85"/>
  <c r="AG10" i="97" s="1"/>
  <c r="AG69" i="85"/>
  <c r="I21" i="83"/>
  <c r="J26" i="84" s="1"/>
  <c r="J4" i="83"/>
  <c r="I7" i="81"/>
  <c r="AA77" i="80"/>
  <c r="AA78" i="80" s="1"/>
  <c r="AA79" i="80" s="1"/>
  <c r="AB38" i="80"/>
  <c r="AC25" i="97"/>
  <c r="AB41" i="80"/>
  <c r="AC5" i="83"/>
  <c r="X24" i="84"/>
  <c r="X65" i="84"/>
  <c r="X38" i="84"/>
  <c r="X51" i="84"/>
  <c r="X53" i="84" s="1"/>
  <c r="W13" i="83"/>
  <c r="Y6" i="83"/>
  <c r="X48" i="80"/>
  <c r="AF7" i="80"/>
  <c r="AF14" i="97"/>
  <c r="AD22" i="97"/>
  <c r="AD24" i="97" s="1"/>
  <c r="AC63" i="80"/>
  <c r="AC64" i="80" s="1"/>
  <c r="AC69" i="80" s="1"/>
  <c r="AC36" i="80"/>
  <c r="AC37" i="80" s="1"/>
  <c r="AB36" i="97"/>
  <c r="W74" i="84"/>
  <c r="W25" i="84"/>
  <c r="T47" i="97"/>
  <c r="V66" i="84"/>
  <c r="U64" i="84" s="1"/>
  <c r="S48" i="97"/>
  <c r="U75" i="84"/>
  <c r="W78" i="80"/>
  <c r="AI77" i="80"/>
  <c r="AH77" i="80"/>
  <c r="AB70" i="80"/>
  <c r="AB73" i="80"/>
  <c r="AB76" i="80" s="1"/>
  <c r="AF13" i="97"/>
  <c r="AE15" i="80"/>
  <c r="AF5" i="80"/>
  <c r="W61" i="97"/>
  <c r="AB27" i="97"/>
  <c r="AA44" i="80"/>
  <c r="AA29" i="97"/>
  <c r="Z45" i="80"/>
  <c r="X6" i="83"/>
  <c r="AI47" i="80"/>
  <c r="AH47" i="80"/>
  <c r="W48" i="80"/>
  <c r="AE137" i="85"/>
  <c r="AD167" i="85"/>
  <c r="AE12" i="97" s="1"/>
  <c r="AD25" i="97" l="1"/>
  <c r="AC38" i="80"/>
  <c r="AC41" i="80"/>
  <c r="AD5" i="83"/>
  <c r="AG13" i="97"/>
  <c r="AF15" i="80"/>
  <c r="AG5" i="80"/>
  <c r="AC70" i="80"/>
  <c r="AC73" i="80"/>
  <c r="AC76" i="80" s="1"/>
  <c r="J14" i="81"/>
  <c r="X37" i="97"/>
  <c r="X40" i="97" s="1"/>
  <c r="X41" i="97" s="1"/>
  <c r="X9" i="83"/>
  <c r="AE34" i="80"/>
  <c r="I8" i="81"/>
  <c r="I57" i="97"/>
  <c r="AF133" i="85"/>
  <c r="AG11" i="97" s="1"/>
  <c r="AG103" i="85"/>
  <c r="Z6" i="83"/>
  <c r="Y48" i="80"/>
  <c r="AH78" i="80"/>
  <c r="AI78" i="80"/>
  <c r="W79" i="80"/>
  <c r="AF18" i="97"/>
  <c r="T48" i="97"/>
  <c r="V75" i="84"/>
  <c r="AF137" i="85"/>
  <c r="AE167" i="85"/>
  <c r="AF12" i="97" s="1"/>
  <c r="AB29" i="97"/>
  <c r="AA45" i="80"/>
  <c r="T73" i="84"/>
  <c r="AG14" i="97"/>
  <c r="AG7" i="80"/>
  <c r="AC36" i="97"/>
  <c r="AE22" i="97"/>
  <c r="AE24" i="97" s="1"/>
  <c r="AD63" i="80"/>
  <c r="AD64" i="80" s="1"/>
  <c r="AD69" i="80" s="1"/>
  <c r="AD36" i="80"/>
  <c r="AD37" i="80" s="1"/>
  <c r="AG99" i="85"/>
  <c r="AH10" i="97" s="1"/>
  <c r="AH69" i="85"/>
  <c r="AH99" i="85" s="1"/>
  <c r="C69" i="85"/>
  <c r="C99" i="85" s="1"/>
  <c r="AA30" i="97"/>
  <c r="Z47" i="80"/>
  <c r="X32" i="97"/>
  <c r="X11" i="81"/>
  <c r="AI48" i="80"/>
  <c r="AH48" i="80"/>
  <c r="Y32" i="97"/>
  <c r="Y11" i="81"/>
  <c r="AC27" i="97"/>
  <c r="AB44" i="80"/>
  <c r="AB77" i="80"/>
  <c r="AB78" i="80" s="1"/>
  <c r="AB79" i="80" s="1"/>
  <c r="Y37" i="97"/>
  <c r="Y40" i="97" s="1"/>
  <c r="Y9" i="83"/>
  <c r="U47" i="97"/>
  <c r="W66" i="84"/>
  <c r="V64" i="84" s="1"/>
  <c r="X25" i="84"/>
  <c r="X74" i="84"/>
  <c r="V62" i="97"/>
  <c r="W12" i="81"/>
  <c r="U19" i="81"/>
  <c r="Y41" i="97" l="1"/>
  <c r="AG18" i="97"/>
  <c r="AH14" i="97"/>
  <c r="AJ7" i="80"/>
  <c r="C54" i="90" s="1"/>
  <c r="AK7" i="80"/>
  <c r="Z38" i="84"/>
  <c r="Z65" i="84"/>
  <c r="Z24" i="84"/>
  <c r="Z51" i="84"/>
  <c r="Z53" i="84" s="1"/>
  <c r="Y13" i="83"/>
  <c r="V47" i="97"/>
  <c r="X66" i="84"/>
  <c r="AC29" i="97"/>
  <c r="AB45" i="80"/>
  <c r="AA6" i="83"/>
  <c r="Z48" i="80"/>
  <c r="AH13" i="97"/>
  <c r="AG15" i="80"/>
  <c r="AJ5" i="80"/>
  <c r="C55" i="90" s="1"/>
  <c r="AK5" i="80"/>
  <c r="AE36" i="80"/>
  <c r="AE37" i="80" s="1"/>
  <c r="AF22" i="97"/>
  <c r="AF24" i="97" s="1"/>
  <c r="AE63" i="80"/>
  <c r="AE64" i="80" s="1"/>
  <c r="AE69" i="80" s="1"/>
  <c r="AF34" i="80"/>
  <c r="AF167" i="85"/>
  <c r="AG12" i="97" s="1"/>
  <c r="AG137" i="85"/>
  <c r="Z32" i="97"/>
  <c r="Z11" i="81"/>
  <c r="Y38" i="84"/>
  <c r="Y65" i="84"/>
  <c r="Y24" i="84"/>
  <c r="Y51" i="84"/>
  <c r="Y53" i="84" s="1"/>
  <c r="X13" i="83"/>
  <c r="U48" i="97"/>
  <c r="W75" i="84"/>
  <c r="V73" i="84" s="1"/>
  <c r="Z37" i="97"/>
  <c r="Z40" i="97" s="1"/>
  <c r="Z9" i="83"/>
  <c r="AI10" i="97"/>
  <c r="AJ10" i="97"/>
  <c r="AG133" i="85"/>
  <c r="AH11" i="97" s="1"/>
  <c r="C103" i="85"/>
  <c r="C133" i="85" s="1"/>
  <c r="AH103" i="85"/>
  <c r="AH133" i="85" s="1"/>
  <c r="J14" i="83"/>
  <c r="J16" i="83" s="1"/>
  <c r="J20" i="81"/>
  <c r="AD36" i="97"/>
  <c r="W62" i="97"/>
  <c r="X12" i="81"/>
  <c r="W19" i="81" s="1"/>
  <c r="V19" i="81"/>
  <c r="Y61" i="97"/>
  <c r="AE25" i="97"/>
  <c r="AD38" i="80"/>
  <c r="AD41" i="80"/>
  <c r="AE5" i="83"/>
  <c r="U73" i="84"/>
  <c r="AD27" i="97"/>
  <c r="AC44" i="80"/>
  <c r="AC77" i="80"/>
  <c r="AC78" i="80" s="1"/>
  <c r="AC79" i="80" s="1"/>
  <c r="X61" i="97"/>
  <c r="AD70" i="80"/>
  <c r="AD73" i="80"/>
  <c r="AD76" i="80" s="1"/>
  <c r="AB30" i="97"/>
  <c r="AA47" i="80"/>
  <c r="AH79" i="80"/>
  <c r="AI79" i="80"/>
  <c r="I27" i="81"/>
  <c r="I58" i="97"/>
  <c r="Z41" i="97" l="1"/>
  <c r="AA65" i="84"/>
  <c r="AA24" i="84"/>
  <c r="AA38" i="84"/>
  <c r="Z13" i="83"/>
  <c r="AA51" i="84"/>
  <c r="AA53" i="84" s="1"/>
  <c r="AE70" i="80"/>
  <c r="AE73" i="80"/>
  <c r="AE76" i="80" s="1"/>
  <c r="AA32" i="97"/>
  <c r="AA11" i="81"/>
  <c r="Z25" i="84"/>
  <c r="Z74" i="84"/>
  <c r="AA37" i="97"/>
  <c r="AA40" i="97" s="1"/>
  <c r="AA9" i="83"/>
  <c r="AB6" i="83"/>
  <c r="AA48" i="80"/>
  <c r="AD29" i="97"/>
  <c r="AC45" i="80"/>
  <c r="AD77" i="80"/>
  <c r="AD78" i="80" s="1"/>
  <c r="AD79" i="80" s="1"/>
  <c r="K4" i="83"/>
  <c r="J7" i="81"/>
  <c r="J21" i="83"/>
  <c r="K26" i="84" s="1"/>
  <c r="V48" i="97"/>
  <c r="X75" i="84"/>
  <c r="Z61" i="97"/>
  <c r="AF25" i="97"/>
  <c r="AE38" i="80"/>
  <c r="AE41" i="80"/>
  <c r="AF5" i="83"/>
  <c r="AB47" i="80"/>
  <c r="AC30" i="97"/>
  <c r="AE27" i="97"/>
  <c r="AD44" i="80"/>
  <c r="X62" i="97"/>
  <c r="Y12" i="81"/>
  <c r="AI11" i="97"/>
  <c r="AJ11" i="97"/>
  <c r="Y74" i="84"/>
  <c r="Y25" i="84"/>
  <c r="W47" i="97"/>
  <c r="Y66" i="84"/>
  <c r="X64" i="84" s="1"/>
  <c r="C58" i="66"/>
  <c r="D54" i="90"/>
  <c r="J23" i="81"/>
  <c r="J66" i="97" s="1"/>
  <c r="J63" i="97"/>
  <c r="K15" i="83"/>
  <c r="K15" i="81" s="1"/>
  <c r="K16" i="81" s="1"/>
  <c r="AG34" i="80"/>
  <c r="AK15" i="80"/>
  <c r="C62" i="78" s="1"/>
  <c r="AJ15" i="80"/>
  <c r="W64" i="84"/>
  <c r="C53" i="90"/>
  <c r="AE36" i="97"/>
  <c r="AG167" i="85"/>
  <c r="AH12" i="97" s="1"/>
  <c r="AH137" i="85"/>
  <c r="AH167" i="85" s="1"/>
  <c r="C137" i="85"/>
  <c r="C167" i="85" s="1"/>
  <c r="C53" i="66"/>
  <c r="D55" i="90"/>
  <c r="AF36" i="80"/>
  <c r="AF37" i="80" s="1"/>
  <c r="AF63" i="80"/>
  <c r="AF64" i="80" s="1"/>
  <c r="AF69" i="80" s="1"/>
  <c r="AG22" i="97"/>
  <c r="AG24" i="97" s="1"/>
  <c r="AH18" i="97"/>
  <c r="AJ13" i="97"/>
  <c r="AI13" i="97"/>
  <c r="AJ14" i="97"/>
  <c r="AI14" i="97"/>
  <c r="AA41" i="97" l="1"/>
  <c r="AE29" i="97"/>
  <c r="AD45" i="80"/>
  <c r="AE77" i="80"/>
  <c r="AE78" i="80" s="1"/>
  <c r="AE79" i="80" s="1"/>
  <c r="AB24" i="84"/>
  <c r="AB38" i="84"/>
  <c r="AB65" i="84"/>
  <c r="AB51" i="84"/>
  <c r="AB53" i="84" s="1"/>
  <c r="AA13" i="83"/>
  <c r="K14" i="81"/>
  <c r="AI18" i="97"/>
  <c r="AJ18" i="97"/>
  <c r="AI12" i="97"/>
  <c r="AJ12" i="97"/>
  <c r="AG36" i="80"/>
  <c r="AG63" i="80"/>
  <c r="AH22" i="97"/>
  <c r="AJ34" i="80"/>
  <c r="C52" i="90" s="1"/>
  <c r="C46" i="90" s="1"/>
  <c r="C60" i="90" s="1"/>
  <c r="AK34" i="80"/>
  <c r="D52" i="90" s="1"/>
  <c r="D46" i="90" s="1"/>
  <c r="AC6" i="83"/>
  <c r="AB48" i="80"/>
  <c r="W48" i="97"/>
  <c r="Y75" i="84"/>
  <c r="AA25" i="84"/>
  <c r="AA74" i="84"/>
  <c r="D53" i="90"/>
  <c r="AF36" i="97"/>
  <c r="W73" i="84"/>
  <c r="AC47" i="80"/>
  <c r="AD30" i="97"/>
  <c r="AF27" i="97"/>
  <c r="AE44" i="80"/>
  <c r="AF70" i="80"/>
  <c r="AF73" i="80"/>
  <c r="AF76" i="80" s="1"/>
  <c r="AG25" i="97"/>
  <c r="AF38" i="80"/>
  <c r="AF41" i="80"/>
  <c r="AG5" i="83"/>
  <c r="Y62" i="97"/>
  <c r="Z12" i="81"/>
  <c r="X19" i="81"/>
  <c r="AB32" i="97"/>
  <c r="AB11" i="81"/>
  <c r="AA61" i="97"/>
  <c r="C59" i="66"/>
  <c r="X47" i="97"/>
  <c r="Z66" i="84"/>
  <c r="Y64" i="84" s="1"/>
  <c r="J57" i="97"/>
  <c r="J8" i="81"/>
  <c r="AB37" i="97"/>
  <c r="AB40" i="97" s="1"/>
  <c r="AB9" i="83"/>
  <c r="AB41" i="97" l="1"/>
  <c r="D60" i="90"/>
  <c r="C61" i="90" s="1"/>
  <c r="AF29" i="97"/>
  <c r="AE45" i="80"/>
  <c r="AC65" i="84"/>
  <c r="AC24" i="84"/>
  <c r="AC51" i="84"/>
  <c r="AC53" i="84" s="1"/>
  <c r="AC38" i="84"/>
  <c r="AB13" i="83"/>
  <c r="AA12" i="81"/>
  <c r="Z62" i="97"/>
  <c r="Y19" i="81"/>
  <c r="AF77" i="80"/>
  <c r="AF78" i="80" s="1"/>
  <c r="AF79" i="80" s="1"/>
  <c r="AC32" i="97"/>
  <c r="AC11" i="81"/>
  <c r="AC37" i="97"/>
  <c r="AC40" i="97" s="1"/>
  <c r="AC9" i="83"/>
  <c r="AG36" i="97"/>
  <c r="J58" i="97"/>
  <c r="J27" i="81"/>
  <c r="Y47" i="97"/>
  <c r="AA66" i="84"/>
  <c r="Z64" i="84" s="1"/>
  <c r="AB61" i="97"/>
  <c r="AG27" i="97"/>
  <c r="AF44" i="80"/>
  <c r="K14" i="83"/>
  <c r="K16" i="83" s="1"/>
  <c r="K20" i="81"/>
  <c r="AD6" i="83"/>
  <c r="AC48" i="80"/>
  <c r="X48" i="97"/>
  <c r="Z75" i="84"/>
  <c r="AH24" i="97"/>
  <c r="AI22" i="97"/>
  <c r="AJ22" i="97"/>
  <c r="AD47" i="80"/>
  <c r="AE30" i="97"/>
  <c r="X73" i="84"/>
  <c r="AG64" i="80"/>
  <c r="AK63" i="80"/>
  <c r="D91" i="90" s="1"/>
  <c r="D86" i="90" s="1"/>
  <c r="AJ63" i="80"/>
  <c r="C91" i="90" s="1"/>
  <c r="C86" i="90" s="1"/>
  <c r="AB74" i="84"/>
  <c r="AB25" i="84"/>
  <c r="AK36" i="80"/>
  <c r="C61" i="78" s="1"/>
  <c r="C63" i="78" s="1"/>
  <c r="AJ36" i="80"/>
  <c r="AG37" i="80"/>
  <c r="AC41" i="97" l="1"/>
  <c r="L4" i="83"/>
  <c r="K21" i="83"/>
  <c r="L26" i="84" s="1"/>
  <c r="K7" i="81"/>
  <c r="AC74" i="84"/>
  <c r="AC25" i="84"/>
  <c r="AJ24" i="97"/>
  <c r="AI24" i="97"/>
  <c r="Y48" i="97"/>
  <c r="AA75" i="84"/>
  <c r="Y73" i="84"/>
  <c r="AD37" i="97"/>
  <c r="AD40" i="97" s="1"/>
  <c r="AD9" i="83"/>
  <c r="AF30" i="97"/>
  <c r="AE47" i="80"/>
  <c r="AG29" i="97"/>
  <c r="AF45" i="80"/>
  <c r="AG38" i="80"/>
  <c r="AJ38" i="80" s="1"/>
  <c r="AH25" i="97"/>
  <c r="AG41" i="80"/>
  <c r="AH5" i="83"/>
  <c r="AJ37" i="80"/>
  <c r="AK37" i="80"/>
  <c r="AG69" i="80"/>
  <c r="AJ64" i="80"/>
  <c r="AK64" i="80"/>
  <c r="AD32" i="97"/>
  <c r="AD11" i="81"/>
  <c r="AD65" i="84"/>
  <c r="AD24" i="84"/>
  <c r="AD51" i="84"/>
  <c r="AD53" i="84" s="1"/>
  <c r="AD38" i="84"/>
  <c r="AC13" i="83"/>
  <c r="AE6" i="83"/>
  <c r="AD48" i="80"/>
  <c r="K63" i="97"/>
  <c r="K23" i="81"/>
  <c r="K66" i="97" s="1"/>
  <c r="L15" i="83"/>
  <c r="L15" i="81" s="1"/>
  <c r="L16" i="81" s="1"/>
  <c r="Z47" i="97"/>
  <c r="AB66" i="84"/>
  <c r="AA64" i="84" s="1"/>
  <c r="AC61" i="97"/>
  <c r="AB12" i="81"/>
  <c r="AA62" i="97"/>
  <c r="Z19" i="81"/>
  <c r="AD41" i="97" l="1"/>
  <c r="AD74" i="84"/>
  <c r="AD25" i="84"/>
  <c r="AH36" i="97"/>
  <c r="AG70" i="80"/>
  <c r="AG73" i="80"/>
  <c r="AK69" i="80"/>
  <c r="AK70" i="80" s="1"/>
  <c r="AJ69" i="80"/>
  <c r="AJ70" i="80" s="1"/>
  <c r="AD61" i="97"/>
  <c r="AH27" i="97"/>
  <c r="AG44" i="80"/>
  <c r="AJ41" i="80"/>
  <c r="AK41" i="80"/>
  <c r="AE24" i="84"/>
  <c r="AD13" i="83"/>
  <c r="AE38" i="84"/>
  <c r="AE65" i="84"/>
  <c r="AE51" i="84"/>
  <c r="AE53" i="84" s="1"/>
  <c r="Z48" i="97"/>
  <c r="AB75" i="84"/>
  <c r="AA73" i="84" s="1"/>
  <c r="K57" i="97"/>
  <c r="K8" i="81"/>
  <c r="AG30" i="97"/>
  <c r="AF47" i="80"/>
  <c r="L14" i="81"/>
  <c r="AC12" i="81"/>
  <c r="AB62" i="97"/>
  <c r="AA19" i="81"/>
  <c r="AF6" i="83"/>
  <c r="AE48" i="80"/>
  <c r="AE32" i="97"/>
  <c r="AE11" i="81"/>
  <c r="AJ25" i="97"/>
  <c r="AI25" i="97"/>
  <c r="AA47" i="97"/>
  <c r="AC66" i="84"/>
  <c r="AB64" i="84" s="1"/>
  <c r="AE37" i="97"/>
  <c r="AE40" i="97" s="1"/>
  <c r="AE9" i="83"/>
  <c r="Z73" i="84"/>
  <c r="AE41" i="97" l="1"/>
  <c r="K27" i="81"/>
  <c r="K58" i="97"/>
  <c r="AE74" i="84"/>
  <c r="AE25" i="84"/>
  <c r="AF37" i="97"/>
  <c r="AF40" i="97" s="1"/>
  <c r="AF9" i="83"/>
  <c r="AE61" i="97"/>
  <c r="AH29" i="97"/>
  <c r="AG45" i="80"/>
  <c r="AK44" i="80"/>
  <c r="AJ44" i="80"/>
  <c r="AF38" i="84"/>
  <c r="AF51" i="84"/>
  <c r="AF53" i="84" s="1"/>
  <c r="AF24" i="84"/>
  <c r="AF65" i="84"/>
  <c r="AE13" i="83"/>
  <c r="AC62" i="97"/>
  <c r="AD12" i="81"/>
  <c r="AB19" i="81"/>
  <c r="AA48" i="97"/>
  <c r="AC75" i="84"/>
  <c r="AG76" i="80"/>
  <c r="AJ73" i="80"/>
  <c r="AK73" i="80"/>
  <c r="L14" i="83"/>
  <c r="L16" i="83" s="1"/>
  <c r="L20" i="81"/>
  <c r="AJ27" i="97"/>
  <c r="AI27" i="97"/>
  <c r="AB47" i="97"/>
  <c r="AD66" i="84"/>
  <c r="AC64" i="84" s="1"/>
  <c r="AF32" i="97"/>
  <c r="AF11" i="81"/>
  <c r="AG6" i="83"/>
  <c r="AF48" i="80"/>
  <c r="AF41" i="97" l="1"/>
  <c r="AG65" i="84"/>
  <c r="AG51" i="84"/>
  <c r="AG53" i="84" s="1"/>
  <c r="AG38" i="84"/>
  <c r="AG24" i="84"/>
  <c r="AF13" i="83"/>
  <c r="L21" i="83"/>
  <c r="M26" i="84" s="1"/>
  <c r="M4" i="83"/>
  <c r="L7" i="81"/>
  <c r="AG32" i="97"/>
  <c r="AG11" i="81"/>
  <c r="AG77" i="80"/>
  <c r="AK76" i="80"/>
  <c r="AJ76" i="80"/>
  <c r="AG47" i="80"/>
  <c r="AH30" i="97"/>
  <c r="AK45" i="80"/>
  <c r="AJ45" i="80"/>
  <c r="AC47" i="97"/>
  <c r="AE66" i="84"/>
  <c r="AD62" i="97"/>
  <c r="AE12" i="81"/>
  <c r="AC19" i="81"/>
  <c r="AG37" i="97"/>
  <c r="AG40" i="97" s="1"/>
  <c r="AG9" i="83"/>
  <c r="AB48" i="97"/>
  <c r="AD75" i="84"/>
  <c r="AC73" i="84" s="1"/>
  <c r="AJ29" i="97"/>
  <c r="AI29" i="97"/>
  <c r="L63" i="97"/>
  <c r="L23" i="81"/>
  <c r="L66" i="97" s="1"/>
  <c r="M15" i="83"/>
  <c r="M15" i="81" s="1"/>
  <c r="M16" i="81" s="1"/>
  <c r="AF25" i="84"/>
  <c r="AF74" i="84"/>
  <c r="AF61" i="97"/>
  <c r="AB73" i="84"/>
  <c r="AG41" i="97" l="1"/>
  <c r="L8" i="81"/>
  <c r="L57" i="97"/>
  <c r="AG25" i="84"/>
  <c r="AG74" i="84"/>
  <c r="AJ30" i="97"/>
  <c r="AI30" i="97"/>
  <c r="AF12" i="81"/>
  <c r="AE62" i="97"/>
  <c r="AD19" i="81"/>
  <c r="AD47" i="97"/>
  <c r="AF66" i="84"/>
  <c r="AE64" i="84" s="1"/>
  <c r="AD64" i="84"/>
  <c r="M14" i="81"/>
  <c r="AH65" i="84"/>
  <c r="AH24" i="84"/>
  <c r="D28" i="84" s="1"/>
  <c r="AH38" i="84"/>
  <c r="AH51" i="84"/>
  <c r="AH53" i="84" s="1"/>
  <c r="AG13" i="83"/>
  <c r="AG78" i="80"/>
  <c r="AJ77" i="80"/>
  <c r="AK77" i="80"/>
  <c r="AH6" i="83"/>
  <c r="AK47" i="80"/>
  <c r="AJ47" i="80"/>
  <c r="AG48" i="80"/>
  <c r="AC48" i="97"/>
  <c r="AE75" i="84"/>
  <c r="AD73" i="84" s="1"/>
  <c r="AG61" i="97"/>
  <c r="AH37" i="97" l="1"/>
  <c r="AH40" i="97" s="1"/>
  <c r="AH41" i="97" s="1"/>
  <c r="AH9" i="83"/>
  <c r="AD48" i="97"/>
  <c r="AF75" i="84"/>
  <c r="AG12" i="81"/>
  <c r="AF62" i="97"/>
  <c r="AE19" i="81"/>
  <c r="AJ78" i="80"/>
  <c r="AK78" i="80"/>
  <c r="AG79" i="80"/>
  <c r="AH74" i="84"/>
  <c r="AH25" i="84"/>
  <c r="AH32" i="97"/>
  <c r="AH11" i="81"/>
  <c r="AJ48" i="80"/>
  <c r="AK48" i="80"/>
  <c r="F54" i="84"/>
  <c r="F56" i="84" s="1"/>
  <c r="G54" i="84"/>
  <c r="G56" i="84" s="1"/>
  <c r="F50" i="97" s="1"/>
  <c r="AE47" i="97"/>
  <c r="AG66" i="84"/>
  <c r="C5" i="84"/>
  <c r="C45" i="97" s="1"/>
  <c r="C66" i="100" s="1"/>
  <c r="C63" i="90"/>
  <c r="M14" i="83"/>
  <c r="M16" i="83" s="1"/>
  <c r="M20" i="81"/>
  <c r="L58" i="97"/>
  <c r="L27" i="81"/>
  <c r="N4" i="83" l="1"/>
  <c r="M21" i="83"/>
  <c r="N26" i="84" s="1"/>
  <c r="M7" i="81"/>
  <c r="AI32" i="97"/>
  <c r="AJ32" i="97"/>
  <c r="AG62" i="97"/>
  <c r="AH12" i="81"/>
  <c r="AH62" i="97" s="1"/>
  <c r="AF19" i="81"/>
  <c r="AG75" i="84"/>
  <c r="AF73" i="84" s="1"/>
  <c r="AE48" i="97"/>
  <c r="AH66" i="84"/>
  <c r="AF47" i="97"/>
  <c r="AK79" i="80"/>
  <c r="AJ79" i="80"/>
  <c r="AE73" i="84"/>
  <c r="AI51" i="84"/>
  <c r="AI53" i="84" s="1"/>
  <c r="AH13" i="83"/>
  <c r="AI38" i="84"/>
  <c r="AI65" i="84"/>
  <c r="AI24" i="84"/>
  <c r="D29" i="84" s="1"/>
  <c r="E50" i="97"/>
  <c r="AF64" i="84"/>
  <c r="M63" i="97"/>
  <c r="N15" i="83"/>
  <c r="N15" i="81" s="1"/>
  <c r="N16" i="81" s="1"/>
  <c r="M23" i="81"/>
  <c r="M66" i="97" s="1"/>
  <c r="AH61" i="97"/>
  <c r="AG19" i="81" l="1"/>
  <c r="AG47" i="97"/>
  <c r="AI66" i="84"/>
  <c r="AH64" i="84" s="1"/>
  <c r="N14" i="81"/>
  <c r="AG64" i="84"/>
  <c r="AI54" i="84"/>
  <c r="H54" i="84"/>
  <c r="H56" i="84" s="1"/>
  <c r="I54" i="84"/>
  <c r="I56" i="84" s="1"/>
  <c r="H50" i="97" s="1"/>
  <c r="L54" i="84"/>
  <c r="N54" i="84"/>
  <c r="K54" i="84"/>
  <c r="J54" i="84"/>
  <c r="M54" i="84"/>
  <c r="P54" i="84"/>
  <c r="O54" i="84"/>
  <c r="Q54" i="84"/>
  <c r="S54" i="84"/>
  <c r="T54" i="84"/>
  <c r="R54" i="84"/>
  <c r="V54" i="84"/>
  <c r="W54" i="84"/>
  <c r="U54" i="84"/>
  <c r="Z54" i="84"/>
  <c r="X54" i="84"/>
  <c r="AG54" i="84"/>
  <c r="AE54" i="84"/>
  <c r="AC54" i="84"/>
  <c r="AA54" i="84"/>
  <c r="AD54" i="84"/>
  <c r="AB54" i="84"/>
  <c r="Y54" i="84"/>
  <c r="AH54" i="84"/>
  <c r="AF54" i="84"/>
  <c r="M8" i="81"/>
  <c r="M57" i="97"/>
  <c r="AI74" i="84"/>
  <c r="AI25" i="84"/>
  <c r="D31" i="84" s="1"/>
  <c r="C6" i="84" s="1"/>
  <c r="AF48" i="97"/>
  <c r="AH75" i="84"/>
  <c r="AG73" i="84" s="1"/>
  <c r="C64" i="90"/>
  <c r="C8" i="84"/>
  <c r="C46" i="97" s="1"/>
  <c r="G50" i="97" l="1"/>
  <c r="D58" i="84"/>
  <c r="D59" i="84"/>
  <c r="C15" i="84" s="1"/>
  <c r="M27" i="81"/>
  <c r="M58" i="97"/>
  <c r="AI64" i="84"/>
  <c r="D68" i="84" s="1"/>
  <c r="AH47" i="97"/>
  <c r="N14" i="83"/>
  <c r="N16" i="83" s="1"/>
  <c r="N20" i="81"/>
  <c r="AI75" i="84"/>
  <c r="AG48" i="97"/>
  <c r="C14" i="84" l="1"/>
  <c r="C67" i="90"/>
  <c r="C50" i="97"/>
  <c r="C47" i="97"/>
  <c r="C74" i="100" s="1"/>
  <c r="C76" i="100" s="1"/>
  <c r="C69" i="90"/>
  <c r="C17" i="84"/>
  <c r="AI73" i="84"/>
  <c r="AH48" i="97"/>
  <c r="N21" i="83"/>
  <c r="O26" i="84" s="1"/>
  <c r="O4" i="83"/>
  <c r="N7" i="81"/>
  <c r="N63" i="97"/>
  <c r="O15" i="83"/>
  <c r="O15" i="81" s="1"/>
  <c r="O16" i="81" s="1"/>
  <c r="N23" i="81"/>
  <c r="N66" i="97" s="1"/>
  <c r="AH73" i="84"/>
  <c r="D77" i="84" l="1"/>
  <c r="C18" i="84" s="1"/>
  <c r="N57" i="97"/>
  <c r="N8" i="81"/>
  <c r="O14" i="81"/>
  <c r="C48" i="97" l="1"/>
  <c r="C70" i="90"/>
  <c r="O14" i="83"/>
  <c r="O16" i="83" s="1"/>
  <c r="O20" i="81"/>
  <c r="N27" i="81"/>
  <c r="N58" i="97"/>
  <c r="O23" i="81" l="1"/>
  <c r="O66" i="97" s="1"/>
  <c r="O63" i="97"/>
  <c r="P15" i="83"/>
  <c r="P15" i="81" s="1"/>
  <c r="P16" i="81" s="1"/>
  <c r="O7" i="81"/>
  <c r="O21" i="83"/>
  <c r="P26" i="84" s="1"/>
  <c r="P4" i="83"/>
  <c r="O57" i="97" l="1"/>
  <c r="O8" i="81"/>
  <c r="P14" i="81"/>
  <c r="P14" i="83" l="1"/>
  <c r="P16" i="83" s="1"/>
  <c r="P20" i="81"/>
  <c r="O27" i="81"/>
  <c r="O58" i="97"/>
  <c r="P63" i="97" l="1"/>
  <c r="P23" i="81"/>
  <c r="P66" i="97" s="1"/>
  <c r="Q15" i="83"/>
  <c r="Q15" i="81" s="1"/>
  <c r="Q16" i="81" s="1"/>
  <c r="P7" i="81"/>
  <c r="Q4" i="83"/>
  <c r="P21" i="83"/>
  <c r="Q26" i="84" s="1"/>
  <c r="Q14" i="81" l="1"/>
  <c r="P8" i="81"/>
  <c r="P57" i="97"/>
  <c r="P27" i="81" l="1"/>
  <c r="P58" i="97"/>
  <c r="Q14" i="83"/>
  <c r="Q16" i="83" s="1"/>
  <c r="Q20" i="81"/>
  <c r="R15" i="83" l="1"/>
  <c r="R15" i="81" s="1"/>
  <c r="R16" i="81" s="1"/>
  <c r="Q23" i="81"/>
  <c r="Q66" i="97" s="1"/>
  <c r="Q63" i="97"/>
  <c r="Q21" i="83"/>
  <c r="R26" i="84" s="1"/>
  <c r="R4" i="83"/>
  <c r="Q7" i="81"/>
  <c r="Q57" i="97" l="1"/>
  <c r="Q8" i="81"/>
  <c r="R14" i="81"/>
  <c r="R14" i="83" l="1"/>
  <c r="R16" i="83" s="1"/>
  <c r="R20" i="81"/>
  <c r="Q27" i="81"/>
  <c r="Q58" i="97"/>
  <c r="S15" i="83" l="1"/>
  <c r="S15" i="81" s="1"/>
  <c r="S16" i="81" s="1"/>
  <c r="R63" i="97"/>
  <c r="R23" i="81"/>
  <c r="R66" i="97" s="1"/>
  <c r="S4" i="83"/>
  <c r="R21" i="83"/>
  <c r="S26" i="84" s="1"/>
  <c r="R7" i="81"/>
  <c r="R8" i="81" l="1"/>
  <c r="R57" i="97"/>
  <c r="S14" i="81"/>
  <c r="S14" i="83" l="1"/>
  <c r="S16" i="83" s="1"/>
  <c r="S20" i="81"/>
  <c r="R27" i="81"/>
  <c r="R58" i="97"/>
  <c r="S23" i="81" l="1"/>
  <c r="S66" i="97" s="1"/>
  <c r="S63" i="97"/>
  <c r="T15" i="83"/>
  <c r="T15" i="81" s="1"/>
  <c r="T16" i="81" s="1"/>
  <c r="S7" i="81"/>
  <c r="T4" i="83"/>
  <c r="S21" i="83"/>
  <c r="T26" i="84" s="1"/>
  <c r="S8" i="81" l="1"/>
  <c r="S57" i="97"/>
  <c r="T14" i="81"/>
  <c r="T14" i="83" l="1"/>
  <c r="T16" i="83" s="1"/>
  <c r="T20" i="81"/>
  <c r="S58" i="97"/>
  <c r="S27" i="81"/>
  <c r="T63" i="97" l="1"/>
  <c r="T23" i="81"/>
  <c r="T66" i="97" s="1"/>
  <c r="U15" i="83"/>
  <c r="U15" i="81" s="1"/>
  <c r="U16" i="81" s="1"/>
  <c r="T21" i="83"/>
  <c r="U26" i="84" s="1"/>
  <c r="U4" i="83"/>
  <c r="T7" i="81"/>
  <c r="U14" i="81" l="1"/>
  <c r="T57" i="97"/>
  <c r="T8" i="81"/>
  <c r="T27" i="81" l="1"/>
  <c r="T58" i="97"/>
  <c r="U14" i="83"/>
  <c r="U16" i="83" s="1"/>
  <c r="U20" i="81"/>
  <c r="U63" i="97" l="1"/>
  <c r="V15" i="83"/>
  <c r="V15" i="81" s="1"/>
  <c r="V16" i="81" s="1"/>
  <c r="U23" i="81"/>
  <c r="U66" i="97" s="1"/>
  <c r="U7" i="81"/>
  <c r="V4" i="83"/>
  <c r="U21" i="83"/>
  <c r="V26" i="84" s="1"/>
  <c r="V14" i="81" l="1"/>
  <c r="U57" i="97"/>
  <c r="U8" i="81"/>
  <c r="U58" i="97" l="1"/>
  <c r="U27" i="81"/>
  <c r="V14" i="83"/>
  <c r="V16" i="83" s="1"/>
  <c r="V20" i="81"/>
  <c r="V7" i="81" l="1"/>
  <c r="W4" i="83"/>
  <c r="V21" i="83"/>
  <c r="W26" i="84" s="1"/>
  <c r="W15" i="83"/>
  <c r="W15" i="81" s="1"/>
  <c r="W16" i="81" s="1"/>
  <c r="V23" i="81"/>
  <c r="V66" i="97" s="1"/>
  <c r="V63" i="97"/>
  <c r="W14" i="81" l="1"/>
  <c r="V57" i="97"/>
  <c r="V8" i="81"/>
  <c r="V58" i="97" l="1"/>
  <c r="V27" i="81"/>
  <c r="W14" i="83"/>
  <c r="W16" i="83" s="1"/>
  <c r="W20" i="81"/>
  <c r="W63" i="97" l="1"/>
  <c r="X15" i="83"/>
  <c r="X15" i="81" s="1"/>
  <c r="X16" i="81" s="1"/>
  <c r="W23" i="81"/>
  <c r="W66" i="97" s="1"/>
  <c r="W21" i="83"/>
  <c r="X26" i="84" s="1"/>
  <c r="X4" i="83"/>
  <c r="W7" i="81"/>
  <c r="W57" i="97" l="1"/>
  <c r="W8" i="81"/>
  <c r="X14" i="81"/>
  <c r="X14" i="83" l="1"/>
  <c r="X16" i="83" s="1"/>
  <c r="X20" i="81"/>
  <c r="W58" i="97"/>
  <c r="W27" i="81"/>
  <c r="X63" i="97" l="1"/>
  <c r="X23" i="81"/>
  <c r="X66" i="97" s="1"/>
  <c r="Y15" i="83"/>
  <c r="Y15" i="81" s="1"/>
  <c r="Y16" i="81" s="1"/>
  <c r="X7" i="81"/>
  <c r="X21" i="83"/>
  <c r="Y26" i="84" s="1"/>
  <c r="Y4" i="83"/>
  <c r="X57" i="97" l="1"/>
  <c r="X8" i="81"/>
  <c r="Y14" i="81"/>
  <c r="Y14" i="83" l="1"/>
  <c r="Y16" i="83" s="1"/>
  <c r="Y20" i="81"/>
  <c r="X27" i="81"/>
  <c r="X58" i="97"/>
  <c r="Y23" i="81" l="1"/>
  <c r="Y66" i="97" s="1"/>
  <c r="Z15" i="83"/>
  <c r="Z15" i="81" s="1"/>
  <c r="Z16" i="81" s="1"/>
  <c r="Y63" i="97"/>
  <c r="Y7" i="81"/>
  <c r="Y21" i="83"/>
  <c r="Z26" i="84" s="1"/>
  <c r="Z4" i="83"/>
  <c r="Y57" i="97" l="1"/>
  <c r="Y8" i="81"/>
  <c r="Z14" i="81"/>
  <c r="Z14" i="83" l="1"/>
  <c r="Z16" i="83" s="1"/>
  <c r="Z20" i="81"/>
  <c r="Y58" i="97"/>
  <c r="Y27" i="81"/>
  <c r="AA15" i="83" l="1"/>
  <c r="AA15" i="81" s="1"/>
  <c r="AA16" i="81" s="1"/>
  <c r="Z63" i="97"/>
  <c r="Z23" i="81"/>
  <c r="Z66" i="97" s="1"/>
  <c r="AA4" i="83"/>
  <c r="Z7" i="81"/>
  <c r="Z21" i="83"/>
  <c r="AA26" i="84" s="1"/>
  <c r="Z57" i="97" l="1"/>
  <c r="Z8" i="81"/>
  <c r="AA14" i="81"/>
  <c r="Z58" i="97" l="1"/>
  <c r="Z27" i="81"/>
  <c r="AA14" i="83"/>
  <c r="AA16" i="83" s="1"/>
  <c r="AA20" i="81"/>
  <c r="AA63" i="97" l="1"/>
  <c r="AA23" i="81"/>
  <c r="AA66" i="97" s="1"/>
  <c r="AB15" i="83"/>
  <c r="AB15" i="81" s="1"/>
  <c r="AB16" i="81" s="1"/>
  <c r="AB4" i="83"/>
  <c r="AA21" i="83"/>
  <c r="AB26" i="84" s="1"/>
  <c r="AA7" i="81"/>
  <c r="AA57" i="97" l="1"/>
  <c r="AA8" i="81"/>
  <c r="AB14" i="81"/>
  <c r="AB14" i="83" l="1"/>
  <c r="AB16" i="83" s="1"/>
  <c r="AB20" i="81"/>
  <c r="AA27" i="81"/>
  <c r="AA58" i="97"/>
  <c r="AB63" i="97" l="1"/>
  <c r="AC15" i="83"/>
  <c r="AC15" i="81" s="1"/>
  <c r="AC16" i="81" s="1"/>
  <c r="AB23" i="81"/>
  <c r="AB66" i="97" s="1"/>
  <c r="AB7" i="81"/>
  <c r="AB21" i="83"/>
  <c r="AC26" i="84" s="1"/>
  <c r="AC4" i="83"/>
  <c r="AB8" i="81" l="1"/>
  <c r="AB57" i="97"/>
  <c r="AC14" i="81"/>
  <c r="AC14" i="83" l="1"/>
  <c r="AC16" i="83" s="1"/>
  <c r="AC20" i="81"/>
  <c r="AB27" i="81"/>
  <c r="AB58" i="97"/>
  <c r="AC23" i="81" l="1"/>
  <c r="AC66" i="97" s="1"/>
  <c r="AD15" i="83"/>
  <c r="AD15" i="81" s="1"/>
  <c r="AD16" i="81" s="1"/>
  <c r="AC63" i="97"/>
  <c r="AC7" i="81"/>
  <c r="AC21" i="83"/>
  <c r="AD26" i="84" s="1"/>
  <c r="AD4" i="83"/>
  <c r="AD14" i="81" l="1"/>
  <c r="AC57" i="97"/>
  <c r="AC8" i="81"/>
  <c r="AC58" i="97" l="1"/>
  <c r="AC27" i="81"/>
  <c r="AD14" i="83"/>
  <c r="AD16" i="83" s="1"/>
  <c r="AD20" i="81"/>
  <c r="AE15" i="83" l="1"/>
  <c r="AE15" i="81" s="1"/>
  <c r="AE16" i="81" s="1"/>
  <c r="AD63" i="97"/>
  <c r="AD23" i="81"/>
  <c r="AD66" i="97" s="1"/>
  <c r="AD7" i="81"/>
  <c r="AE4" i="83"/>
  <c r="AD21" i="83"/>
  <c r="AE26" i="84" s="1"/>
  <c r="AD57" i="97" l="1"/>
  <c r="AD8" i="81"/>
  <c r="AE14" i="81"/>
  <c r="AE14" i="83" l="1"/>
  <c r="AE16" i="83" s="1"/>
  <c r="AE20" i="81"/>
  <c r="AD58" i="97"/>
  <c r="AD27" i="81"/>
  <c r="AE23" i="81" l="1"/>
  <c r="AE66" i="97" s="1"/>
  <c r="AE63" i="97"/>
  <c r="AF15" i="83"/>
  <c r="AF15" i="81" s="1"/>
  <c r="AF16" i="81" s="1"/>
  <c r="AF4" i="83"/>
  <c r="AE21" i="83"/>
  <c r="AF26" i="84" s="1"/>
  <c r="AE7" i="81"/>
  <c r="AE8" i="81" l="1"/>
  <c r="AE57" i="97"/>
  <c r="AF14" i="81"/>
  <c r="AF14" i="83" l="1"/>
  <c r="AF16" i="83" s="1"/>
  <c r="AF20" i="81"/>
  <c r="AE27" i="81"/>
  <c r="AE58" i="97"/>
  <c r="AF63" i="97" l="1"/>
  <c r="AG15" i="83"/>
  <c r="AG15" i="81" s="1"/>
  <c r="AG16" i="81" s="1"/>
  <c r="AF23" i="81"/>
  <c r="AF66" i="97" s="1"/>
  <c r="AF21" i="83"/>
  <c r="AG26" i="84" s="1"/>
  <c r="AG4" i="83"/>
  <c r="AF7" i="81"/>
  <c r="AF57" i="97" l="1"/>
  <c r="AF8" i="81"/>
  <c r="AG14" i="81"/>
  <c r="AG14" i="83" l="1"/>
  <c r="AG16" i="83" s="1"/>
  <c r="AG20" i="81"/>
  <c r="AF27" i="81"/>
  <c r="AF58" i="97"/>
  <c r="AH15" i="83" l="1"/>
  <c r="AH15" i="81" s="1"/>
  <c r="AH16" i="81" s="1"/>
  <c r="AH14" i="81" s="1"/>
  <c r="AG63" i="97"/>
  <c r="AG23" i="81"/>
  <c r="AG66" i="97" s="1"/>
  <c r="AG21" i="83"/>
  <c r="AH26" i="84" s="1"/>
  <c r="D32" i="84" s="1"/>
  <c r="C9" i="84" s="1"/>
  <c r="AH4" i="83"/>
  <c r="AG7" i="81"/>
  <c r="AG8" i="81" l="1"/>
  <c r="AG57" i="97"/>
  <c r="AH14" i="83"/>
  <c r="AH16" i="83" s="1"/>
  <c r="AH20" i="81"/>
  <c r="AH23" i="81" l="1"/>
  <c r="AH66" i="97" s="1"/>
  <c r="AH63" i="97"/>
  <c r="AH7" i="81"/>
  <c r="AH21" i="83"/>
  <c r="AI26" i="84" s="1"/>
  <c r="AG58" i="97"/>
  <c r="AG27" i="81"/>
  <c r="AH8" i="81" l="1"/>
  <c r="AH57" i="97"/>
  <c r="AH58" i="97" l="1"/>
  <c r="AH27" i="8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tc={E5B9C750-187B-CA48-8CE2-765CD9349DB1}</author>
    <author>tc={BBB66FB7-F0AD-8744-844B-1E1B18602903}</author>
    <author>tc={C55D59C6-EEF9-8E47-AC44-83D96F77B69A}</author>
    <author>tc={F88BBA54-063D-6F41-A725-553D535235BF}</author>
  </authors>
  <commentList>
    <comment ref="Q2" authorId="0" shapeId="0" xr:uid="{E5B9C750-187B-CA48-8CE2-765CD9349DB1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Inserire valore totale per il conferimento delle aree.
Se il sito è già nella disponibilità dell’operatore mettere 0 (zero).</t>
      </text>
    </comment>
    <comment ref="R2" authorId="1" shapeId="0" xr:uid="{BBB66FB7-F0AD-8744-844B-1E1B18602903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TITOLI DI POSSESSO:
A) DI PROPRIETÀ/DISPONIBILITÀ = Il sito è già in possesso dell’operatore che realizza gli impianti;
B) ACQUISTO = L’operatore che realizza gli impianti acquista il sito, sostenendo l’investimento in un’unica soluzione;
C) DIRITTO DI SUPERFICIE = L’operatore che realizza gli impianti acquisisce il diritto a utilizzare l’area dietro un corrispettivo annuo. Il numero di anni di pagamento del Diritto di Superficie deve essere indicato alla casella “D92” del foglio “INPUT”.</t>
      </text>
    </comment>
    <comment ref="S2" authorId="2" shapeId="0" xr:uid="{C55D59C6-EEF9-8E47-AC44-83D96F77B69A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DESCRIZIONE TIPOLOGIE:
A) DETENZIONE = L’operatore che realizza l’impianto lo tiene per se, usufruendo di tutta l’energia prodotta;
B) NOLEGGIO = L’operatore che realizza l’impianto lo noleggia al proprietario del sito, usufruendo di un canone per il noleggio;
C) CESSIONE AUTOCONSUMO = L’operatore che realizza l’impianto cede al proprietario del sito la sola quota di energia necessaria all’autoconsumo, tenendo per se tutta l’energia eccedente;
D) COMPENSAZIONE = L’operatore che realizza l’impianto lo cede a costo zero al proprietario del sito.</t>
      </text>
    </comment>
    <comment ref="V2" authorId="3" shapeId="0" xr:uid="{F88BBA54-063D-6F41-A725-553D535235BF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Inserire il solo costo unitario per kW dei lavori (fornitura, installazione, messa in esercizio e allaccio) escluse spese tecniche e consulenze</t>
      </text>
    </comment>
  </commentList>
</comments>
</file>

<file path=xl/sharedStrings.xml><?xml version="1.0" encoding="utf-8"?>
<sst xmlns="http://schemas.openxmlformats.org/spreadsheetml/2006/main" count="1494" uniqueCount="880">
  <si>
    <t>Compilare le aree in giallo</t>
  </si>
  <si>
    <t>x</t>
  </si>
  <si>
    <t>BOLLETTA</t>
  </si>
  <si>
    <t>RESIDENZIALE</t>
  </si>
  <si>
    <t>Consumo annuo totale (kWh)</t>
  </si>
  <si>
    <t>TOT ANNUO</t>
  </si>
  <si>
    <t>Opzionali</t>
  </si>
  <si>
    <t>TOT F1</t>
  </si>
  <si>
    <t>TOT F2</t>
  </si>
  <si>
    <t>TOT F3</t>
  </si>
  <si>
    <t>Totale importo</t>
  </si>
  <si>
    <t>Totale importo rateizzabile</t>
  </si>
  <si>
    <t>Anticipo iniziale necessario</t>
  </si>
  <si>
    <t>IMPIANTO</t>
  </si>
  <si>
    <t>Durata rate</t>
  </si>
  <si>
    <t>12 mesi</t>
  </si>
  <si>
    <t>24 mesi</t>
  </si>
  <si>
    <t>36 mesi</t>
  </si>
  <si>
    <t>48 mesi</t>
  </si>
  <si>
    <t>60 mesi**</t>
  </si>
  <si>
    <t>Potenza impianto (kWp)</t>
  </si>
  <si>
    <t>Rata impianto</t>
  </si>
  <si>
    <t>Taglie disponibili: 3, 4, 5, 6, 7, 8, 9, 10, 15, 20, 25, 30, 35, 40, 45, 50, 55, 60, 65, 70, 75, 80, 85, 90, 95 kWp</t>
  </si>
  <si>
    <t>Costo Effettivo*</t>
  </si>
  <si>
    <t>Accumulo (kWh)</t>
  </si>
  <si>
    <t>Taglie disponibili: 5, 10, 15, 20, 25, 30, 35, 40 ,45, 50, 55, 60 kWh</t>
  </si>
  <si>
    <t>FLUSSI ENERGETICI ED ECONOMICI</t>
  </si>
  <si>
    <t>TOT</t>
  </si>
  <si>
    <t>MEDIA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</si>
  <si>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</si>
  <si>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</si>
  <si>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</si>
  <si>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</si>
  <si>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</si>
  <si>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</si>
  <si>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</si>
  <si>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</si>
  <si>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</si>
  <si>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</si>
  <si>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</si>
  <si>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</si>
  <si>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CONSUMO TOT kWh</t>
  </si>
  <si>
    <t>CONSUMO F1 kWh</t>
  </si>
  <si>
    <t>CONSUMO F2 kWh</t>
  </si>
  <si>
    <t>CONSUMO F3 kWh</t>
  </si>
  <si>
    <t>ATTUALE BOLLETTA €</t>
  </si>
  <si>
    <t>PRODUZIONE kWh</t>
  </si>
  <si>
    <t>PRODUZIONE F1 kWh</t>
  </si>
  <si>
    <t>PRODUZIONE F2 kWh</t>
  </si>
  <si>
    <t>PRODUZIONE F3 kWh</t>
  </si>
  <si>
    <t>AUTOCONSUMO IMMEDIATO</t>
  </si>
  <si>
    <t>RIMANENZA CONSUMO</t>
  </si>
  <si>
    <t>RIMANENZA PRODUZIONE</t>
  </si>
  <si>
    <t>SFRUTTAMENTO ACCUMULO</t>
  </si>
  <si>
    <t>ECCEDENZA kWh</t>
  </si>
  <si>
    <t>AUTOCONSUMO kWh</t>
  </si>
  <si>
    <t>NUOVA BOLLETTA kWh</t>
  </si>
  <si>
    <t>INDICATORI DI PERFORMANCE</t>
  </si>
  <si>
    <t>TASSO DI RENDIMENTO</t>
  </si>
  <si>
    <t>ENERGIA EFFETTIVAMENTE UTILIZZATA</t>
  </si>
  <si>
    <t>OTTIMIZZAZIONE BATTERIA</t>
  </si>
  <si>
    <t>TEMPO DI RIENTRO INVESTIMENTO (ANNI)</t>
  </si>
  <si>
    <t>VALUTAZIONE COMPLESSIVA --&gt;</t>
  </si>
  <si>
    <t>INCLUSO NELL'INSTALLAZIONE STANDARD</t>
  </si>
  <si>
    <t xml:space="preserve"> - Sopralluogo</t>
  </si>
  <si>
    <t xml:space="preserve"> - Sistema anticaduta permanente (Linea Vita)</t>
  </si>
  <si>
    <t xml:space="preserve"> - Progettazione</t>
  </si>
  <si>
    <t xml:space="preserve"> - Moduli fotovoltaici</t>
  </si>
  <si>
    <t xml:space="preserve"> - Batterie di accumulo</t>
  </si>
  <si>
    <t xml:space="preserve"> - Inverter</t>
  </si>
  <si>
    <t xml:space="preserve"> - Posa in opera</t>
  </si>
  <si>
    <t xml:space="preserve"> - Allaccio dell'impianto alla rete elettrica</t>
  </si>
  <si>
    <t xml:space="preserve"> - Iscrizione alla Comunità Energetica</t>
  </si>
  <si>
    <t>PRELIEVO RIMANENTE</t>
  </si>
  <si>
    <t>RATA IMPIANTO €</t>
  </si>
  <si>
    <t>BOLLETTA €</t>
  </si>
  <si>
    <t>RISPARMIO €</t>
  </si>
  <si>
    <t>RATA + BOLLETTA €</t>
  </si>
  <si>
    <t>DETRAZIONE FISCALE 50% (SOLO B2C)</t>
  </si>
  <si>
    <t>RATA + BOLLETTA - RICAVI ECCEDENZA €</t>
  </si>
  <si>
    <t>COSTO/RICAVO PAGATO L'IMPIANTO €</t>
  </si>
  <si>
    <t>BUSINESS</t>
  </si>
  <si>
    <t>Valore netto impianto (€)</t>
  </si>
  <si>
    <t>Importo rateizzato (€)</t>
  </si>
  <si>
    <t>Rateizzazione in (anni)</t>
  </si>
  <si>
    <t>Prezzo medio energia elettrica immesso in rete "PUN" (€/kWh)</t>
  </si>
  <si>
    <t>Producibilità (kWh/kWp)</t>
  </si>
  <si>
    <t>Condivisione CER (%)</t>
  </si>
  <si>
    <t>CENTRO</t>
  </si>
  <si>
    <t>Area geografica di intervento</t>
  </si>
  <si>
    <t>Contributo a fondo perduto</t>
  </si>
  <si>
    <t>NO</t>
  </si>
  <si>
    <t>Detrazione Fiscale 50% (solo per utenze domestiche)</t>
  </si>
  <si>
    <t>kWp</t>
  </si>
  <si>
    <t>kWh</t>
  </si>
  <si>
    <t>anni</t>
  </si>
  <si>
    <t>Accumulo</t>
  </si>
  <si>
    <t>Totale</t>
  </si>
  <si>
    <t>Importo unitario</t>
  </si>
  <si>
    <t>5 kWh</t>
  </si>
  <si>
    <t>10 kWh</t>
  </si>
  <si>
    <t>15 kWh</t>
  </si>
  <si>
    <t>20 kWh</t>
  </si>
  <si>
    <t>25 kWh</t>
  </si>
  <si>
    <t>30 kWh</t>
  </si>
  <si>
    <t>35 kWh</t>
  </si>
  <si>
    <t>40 kWh</t>
  </si>
  <si>
    <t>45 kWh</t>
  </si>
  <si>
    <t>50 kWh</t>
  </si>
  <si>
    <t>55 kWh</t>
  </si>
  <si>
    <t>60 kWh</t>
  </si>
  <si>
    <t>kW</t>
  </si>
  <si>
    <t>CONTO ECONOMICO</t>
  </si>
  <si>
    <t>Impianto FV</t>
  </si>
  <si>
    <t>Investimento (CAPEX)</t>
  </si>
  <si>
    <t>€</t>
  </si>
  <si>
    <t>Rateizzazione</t>
  </si>
  <si>
    <t>%</t>
  </si>
  <si>
    <t>Tempo della rateizzazione</t>
  </si>
  <si>
    <t>ENERGIA PRODOTTA</t>
  </si>
  <si>
    <t>_</t>
  </si>
  <si>
    <t>Energia autoconsumata</t>
  </si>
  <si>
    <t>Energia immessa</t>
  </si>
  <si>
    <t>Energia condivisa</t>
  </si>
  <si>
    <t>Vendita di energia</t>
  </si>
  <si>
    <t>Autoconsumo individuale</t>
  </si>
  <si>
    <t>Incentivo CER</t>
  </si>
  <si>
    <t>Ricavi colonnine</t>
  </si>
  <si>
    <t>Canoni di locazione</t>
  </si>
  <si>
    <t>TOTALE RICAVI</t>
  </si>
  <si>
    <t>Canone per i diritti di superficie</t>
  </si>
  <si>
    <t>Manutenzione e assicurazione</t>
  </si>
  <si>
    <t>Acquisto di energia</t>
  </si>
  <si>
    <t>Royalties</t>
  </si>
  <si>
    <t>Presidio territoriale</t>
  </si>
  <si>
    <t>TOTALE COSTI</t>
  </si>
  <si>
    <t>EBITDA</t>
  </si>
  <si>
    <t>Ammortamento</t>
  </si>
  <si>
    <t>EBIT</t>
  </si>
  <si>
    <t>Oneri finanziari</t>
  </si>
  <si>
    <t>EBT</t>
  </si>
  <si>
    <t>Tassazione</t>
  </si>
  <si>
    <t>Detrazione Fiscale (Eco Bonus 50%)</t>
  </si>
  <si>
    <t>UTILE</t>
  </si>
  <si>
    <t>FLUSSI DI CASSA</t>
  </si>
  <si>
    <t>Tasse</t>
  </si>
  <si>
    <t>Interessi sul Debito</t>
  </si>
  <si>
    <t>Ripagamento del Debito</t>
  </si>
  <si>
    <t>FLUSSI DI CASSA CUMULATI</t>
  </si>
  <si>
    <t>INDICI ECONOMICI</t>
  </si>
  <si>
    <t>T.I.R.</t>
  </si>
  <si>
    <t>V.A.N.</t>
  </si>
  <si>
    <t xml:space="preserve">PAYBACK </t>
  </si>
  <si>
    <t>PAYBACK CAPITALE</t>
  </si>
  <si>
    <t>DSCR</t>
  </si>
  <si>
    <t>LLCR</t>
  </si>
  <si>
    <t>STATO PATRIMONIALE</t>
  </si>
  <si>
    <t>Immobilizzazioni materiali</t>
  </si>
  <si>
    <t>Valore Attività</t>
  </si>
  <si>
    <t>Liquidità finale</t>
  </si>
  <si>
    <t>Totale Attività</t>
  </si>
  <si>
    <t>Capitale</t>
  </si>
  <si>
    <t>Grant</t>
  </si>
  <si>
    <t>Utile/Perdita</t>
  </si>
  <si>
    <t>Utile/Perdita Esercizio Precedente</t>
  </si>
  <si>
    <t>Total Equity</t>
  </si>
  <si>
    <t>Fund Extraordinary Maintenance</t>
  </si>
  <si>
    <t>Finanziamenti</t>
  </si>
  <si>
    <t>Totale Passività</t>
  </si>
  <si>
    <t>Albatros S.r.l.
Piazza Tola 41, Sassari (SS) (07100)
P.IVA 02663180905
e-mail: rsc@albatros.uno
tel: 327 8356633
www.albatros.uno</t>
  </si>
  <si>
    <t>ESEMPIO</t>
  </si>
  <si>
    <t>ISTRUZIONI (compilare solo le aree in giallo):</t>
  </si>
  <si>
    <t>ALBATROS SRL</t>
  </si>
  <si>
    <t>Inserire denominazione del soggetto che realizza e detiene l'impianto</t>
  </si>
  <si>
    <t>Proprietario delle aree</t>
  </si>
  <si>
    <t>MARIO ROSSI</t>
  </si>
  <si>
    <t>Inserire denominazione del soggetto che detiene l'area su cui verrà realizzato l'impianto</t>
  </si>
  <si>
    <t>INFO</t>
  </si>
  <si>
    <t>NORD</t>
  </si>
  <si>
    <t>NORD (Liguria, Lomb., Piem., V. d'Aosta, E.-Rom., Friuli, Trent., Veneto) ; CENTRO (Lazio, Marche, Tosc., Umbria) ; SUD (Abruzzo, Basil., Calab., Camp., Molise, Puglia, Sicilia, Sard.)</t>
  </si>
  <si>
    <t>Indicare se l'impianto accederà al finanziamento PNRR, con contributo del 40%</t>
  </si>
  <si>
    <t>SI</t>
  </si>
  <si>
    <t>IMPIANTI</t>
  </si>
  <si>
    <t>Indicare potenza nominale dell'impianto (max 1.000 kW)</t>
  </si>
  <si>
    <t>Indicare valore di producibilità in kWh per 1kW di impianto (Valori suggeriti: NORD = 1200 ; CENTRO = 1300 ; SUD =1400)</t>
  </si>
  <si>
    <t>Indicare i costi per la connessione</t>
  </si>
  <si>
    <t>Indicare i costi complessivi di progettazione, forniture e lavori</t>
  </si>
  <si>
    <t>Indicare il costo annuo della manutenzione ordinaria</t>
  </si>
  <si>
    <t>Indicare il costo annuo dell'assicurazione</t>
  </si>
  <si>
    <t>Indicare la capacità di accumulo della batteria (kWh)</t>
  </si>
  <si>
    <t>COLONNINE DI RICARICA ELETTRICA</t>
  </si>
  <si>
    <t>Indicare il numero di colonnine FAST che si prevede di installare</t>
  </si>
  <si>
    <t>Indicare il numero di colonnine SLOW che si prevede di installare</t>
  </si>
  <si>
    <t>ENERGIA</t>
  </si>
  <si>
    <t>Indicare il valore atteso di autoconsumo sul posto dell'energia prodotta (l'eccedenza verrà immessa interamente in rete)</t>
  </si>
  <si>
    <t>Indicare il valore atteso di bilanciamento tra energia immessa ed energia consumata dai soci della C.E.R. nella medesima cabina primaria</t>
  </si>
  <si>
    <t>PREZZI</t>
  </si>
  <si>
    <t>Indicare il prezzo medio del risparmio in bolletta per l'energia autoconsumata sul posto dall'impianto fotovoltaico (Valore suggerito: 0,28 €/kWh)</t>
  </si>
  <si>
    <t>Indicare il prezzo medio a cui verrà venduta l'energia immessa in rete (Valore suggerito: 0,09 €/kWh)</t>
  </si>
  <si>
    <t>Indicare il prezzo medio a cui verrà venduta l'energia immessa in rete dalla batteria di accumulo (Valore suggerito: 0,14 €/kWh)</t>
  </si>
  <si>
    <t>Indicare il prezzo medio a cui verrà venduta l'energia agli autoveicoli elettrici che effettuano la ricarica (Valore suggerito: 0,50 €/kWh)</t>
  </si>
  <si>
    <t>GIA NELLA DISPONIBILITÀ</t>
  </si>
  <si>
    <t>DIRITTO DI SUPERFICIE</t>
  </si>
  <si>
    <t xml:space="preserve">Indicare quale titolo di possesso dell'area detiene il soggetto che realizza l'impianto </t>
  </si>
  <si>
    <t>Indicare il valore totale per l'acquisizione della superficie (in caso l'impianto sia già di proprietà o nella disponibilità inserire 0 (zero) come valore)</t>
  </si>
  <si>
    <t>Indicare in quanti anni viene ripagato il valore sopraindicato (casella C25) (MAX 30 anni) (in caso di acquisto inserire 1,00 (uno))</t>
  </si>
  <si>
    <t>FINANCIALS</t>
  </si>
  <si>
    <t>Indicare la quota che si intende reperire tramite finanziamento</t>
  </si>
  <si>
    <t>Tasso di interesse (%)</t>
  </si>
  <si>
    <t>Indicare quanti anni di pre-ammortamento (MAX 3 anni)</t>
  </si>
  <si>
    <t>ELENCO IMPIANTI</t>
  </si>
  <si>
    <t>SUPERFICI</t>
  </si>
  <si>
    <t>POSSESSO DELLE SUPERFICI</t>
  </si>
  <si>
    <t>IMPIANTI DI PRODUZIONE</t>
  </si>
  <si>
    <t>BATTERIE DI ACCUMULO</t>
  </si>
  <si>
    <t>AUTOCONSUMO INDIVIDUALE SUL POSTO</t>
  </si>
  <si>
    <t>IMPORTI INVESTIMENTO</t>
  </si>
  <si>
    <t>ID</t>
  </si>
  <si>
    <t>Denominazione sito</t>
  </si>
  <si>
    <t>Ubicazione in via</t>
  </si>
  <si>
    <t>Tipologia 
di superficie</t>
  </si>
  <si>
    <t>Destinazione urbanistica</t>
  </si>
  <si>
    <t>Latitudine</t>
  </si>
  <si>
    <t>Longitudine</t>
  </si>
  <si>
    <t>Foglio</t>
  </si>
  <si>
    <t>Particella</t>
  </si>
  <si>
    <t>Dimensione 
[mq]</t>
  </si>
  <si>
    <t>Valore 
acquisizione aree
[€]</t>
  </si>
  <si>
    <t>Titolo di possesso
sulle aree</t>
  </si>
  <si>
    <t>Intestazione e destinazione del bene</t>
  </si>
  <si>
    <t>Potenza nominale [kW]</t>
  </si>
  <si>
    <t>Producibilità 
[KWh/KW]</t>
  </si>
  <si>
    <t>importo unitario
Lavori e Forniture [€/kW]</t>
  </si>
  <si>
    <t>Importo totale
Lavori e Forniture
[€]</t>
  </si>
  <si>
    <t>Capacità di accumulo
[kWh]</t>
  </si>
  <si>
    <t>Importo opere unitario [€/kWh]</t>
  </si>
  <si>
    <t>Tipo 
di utilizzo</t>
  </si>
  <si>
    <t>Importo totale
[€]</t>
  </si>
  <si>
    <t>CONSUMO UTILE (kWh)</t>
  </si>
  <si>
    <t>Consumo colonnine</t>
  </si>
  <si>
    <t>Consumo F1 [kWh]</t>
  </si>
  <si>
    <t>Consumo F2 [kWh]</t>
  </si>
  <si>
    <t>Consumo F3 [KWh]</t>
  </si>
  <si>
    <t>PRODUZIONE SUL POSTO (kWh)</t>
  </si>
  <si>
    <t>POTENZIALE AUTOCONSUMO (%)</t>
  </si>
  <si>
    <t>Colonnine 
FAST
[n°]</t>
  </si>
  <si>
    <t>Importo Totale 
colonnine FAST [€]</t>
  </si>
  <si>
    <t>Colonnine 
SLOW
[n°]</t>
  </si>
  <si>
    <t>Importo Totale 
colonnine SLOW [€]</t>
  </si>
  <si>
    <t>Importo 
Totale 
[€]</t>
  </si>
  <si>
    <t>Investimenti Immobiliari
[€]</t>
  </si>
  <si>
    <t>Lavori e Forniture
[€]</t>
  </si>
  <si>
    <t>Spese 
Tecniche
[€]</t>
  </si>
  <si>
    <t>Consulenze 
Professionali
[€]</t>
  </si>
  <si>
    <t>Importo 
Totale
[€]</t>
  </si>
  <si>
    <t xml:space="preserve"> </t>
  </si>
  <si>
    <t>CER</t>
  </si>
  <si>
    <t>TOTALE / MEDIA</t>
  </si>
  <si>
    <t>ARGOMENTO</t>
  </si>
  <si>
    <t>DESCRIZIONE</t>
  </si>
  <si>
    <t>Unità di misura</t>
  </si>
  <si>
    <t>Q</t>
  </si>
  <si>
    <t>CONTRATTO</t>
  </si>
  <si>
    <t>Operatore che realizza gli investimenti</t>
  </si>
  <si>
    <t>denominazione</t>
  </si>
  <si>
    <t>Natura del contratto</t>
  </si>
  <si>
    <t>ordinamento</t>
  </si>
  <si>
    <t>PRIVATO</t>
  </si>
  <si>
    <t>Stipula del contratto</t>
  </si>
  <si>
    <t>anno</t>
  </si>
  <si>
    <t>Durata della convenzione</t>
  </si>
  <si>
    <t>area</t>
  </si>
  <si>
    <t>Contributo in conto capitale PNRR del 40%</t>
  </si>
  <si>
    <t>SI/NO</t>
  </si>
  <si>
    <t>SPESE TECNICHE</t>
  </si>
  <si>
    <t>Spese Tecniche</t>
  </si>
  <si>
    <t>Consulenze</t>
  </si>
  <si>
    <t>Presidio territoriale CER</t>
  </si>
  <si>
    <t>% TIP producer</t>
  </si>
  <si>
    <t>ACQUISIZIONE AREE</t>
  </si>
  <si>
    <t>Valorizzazione media per kW</t>
  </si>
  <si>
    <t>Attualizzazione al 1° anno</t>
  </si>
  <si>
    <t>% del valore</t>
  </si>
  <si>
    <t>Durata di ripagamento del titolo di acquisizione (solo in caso di DDS)</t>
  </si>
  <si>
    <t>FLUSSI ENERGETICI</t>
  </si>
  <si>
    <t>Energia immessa - Quota media</t>
  </si>
  <si>
    <t>Energia autoconsumata - Quota media</t>
  </si>
  <si>
    <t>Energia condivisa (sulla quota di energia immessa) - Quota media</t>
  </si>
  <si>
    <t>IMPIANTI FOTOVOLTAICI</t>
  </si>
  <si>
    <t>FUNZIONAMENTO IMPIANTI</t>
  </si>
  <si>
    <t>Decremento prestazioni annuo Impianto FV</t>
  </si>
  <si>
    <t>Manutenzione impianti FV</t>
  </si>
  <si>
    <t>€ kW / anno</t>
  </si>
  <si>
    <t>Assicurazione impianti FV</t>
  </si>
  <si>
    <t>MANUTENZIONE STRAORDINARIA</t>
  </si>
  <si>
    <t>Infrastructure Extraordinary Maintenance</t>
  </si>
  <si>
    <t>Investment Phase I Maintenance</t>
  </si>
  <si>
    <t>ACCUMULO</t>
  </si>
  <si>
    <t>FUNZIONAMENTO 
ACCUMULO</t>
  </si>
  <si>
    <t>Capacità residua BESS + Autoconsumo BESS (raffreddamento, illuminazione, ecc.)</t>
  </si>
  <si>
    <t>Rendimento di carica batterie</t>
  </si>
  <si>
    <t>Decremento prestazioni annuo BESS</t>
  </si>
  <si>
    <t>N cicli carica/scarica giornalieri</t>
  </si>
  <si>
    <t>n</t>
  </si>
  <si>
    <t>mesi (invernali) senza carica da FV</t>
  </si>
  <si>
    <t>COSTI ESERCIZIO ACCUMULO</t>
  </si>
  <si>
    <t>Manutenzione BESS</t>
  </si>
  <si>
    <t>€ kW /anno</t>
  </si>
  <si>
    <t>Assicurazione BESS</t>
  </si>
  <si>
    <t>COLONNINE 
FAST</t>
  </si>
  <si>
    <t>FUNZIONAMENTO 
COLONNINE FAST</t>
  </si>
  <si>
    <t>Potenza colonnine</t>
  </si>
  <si>
    <t>Prezzo medio colonnina</t>
  </si>
  <si>
    <t>cad</t>
  </si>
  <si>
    <t>Energia Media Ricarica</t>
  </si>
  <si>
    <t>Tempo Medio Ricarica</t>
  </si>
  <si>
    <t>minuti</t>
  </si>
  <si>
    <t>Numero di ricariche giornaliere (1° anno)</t>
  </si>
  <si>
    <t>Incremento annuo ricariche</t>
  </si>
  <si>
    <t>COSTI DI ESERCIZIO COLONNINE FAST</t>
  </si>
  <si>
    <t>Gestione colonnine (software, call center, assistenza)</t>
  </si>
  <si>
    <t>€ kWh</t>
  </si>
  <si>
    <t>Manutenzione colonnine</t>
  </si>
  <si>
    <t>€ U / anno</t>
  </si>
  <si>
    <t>Assicurazione colonnine</t>
  </si>
  <si>
    <t>COLONNINE 
SLOW</t>
  </si>
  <si>
    <t>FUNZIONAMENTO 
COLONNINE SLOW</t>
  </si>
  <si>
    <t>COSTI DI ESERCIZIO COLONNINE SLOW</t>
  </si>
  <si>
    <t>ONERI</t>
  </si>
  <si>
    <t>Oneri Cauzione Costruzione (% investimento)</t>
  </si>
  <si>
    <t>Oneri Cauzione Gestione (% costi operativi)</t>
  </si>
  <si>
    <t>Oneri per la Sicurezza (% ricavi)</t>
  </si>
  <si>
    <t>Costo della Manodopoera (% degli investimenti)</t>
  </si>
  <si>
    <t>Contributo ANAC</t>
  </si>
  <si>
    <t>ECONOMICS</t>
  </si>
  <si>
    <t>INFLAZIONE 
E TASSAZIONE</t>
  </si>
  <si>
    <t>Inflazione</t>
  </si>
  <si>
    <t>Tassazione proprietario aree</t>
  </si>
  <si>
    <t>AMMORTAMENTO</t>
  </si>
  <si>
    <t>Ammortamento hard CAPEX (opere)</t>
  </si>
  <si>
    <t>Ammortamento soft CAPEX (servizi)</t>
  </si>
  <si>
    <t>STRUTTURA FINANZIAMENTO</t>
  </si>
  <si>
    <t>Debt</t>
  </si>
  <si>
    <t>Equity</t>
  </si>
  <si>
    <t>Pre ammortamento (MAX 3 anni)</t>
  </si>
  <si>
    <t>Anni di ripagamento del debito</t>
  </si>
  <si>
    <t>INTERESSI</t>
  </si>
  <si>
    <t>Risk Free</t>
  </si>
  <si>
    <t>Equity Risk Premium</t>
  </si>
  <si>
    <t>Beta</t>
  </si>
  <si>
    <t>Cost of Equity</t>
  </si>
  <si>
    <t>Cost of Debt</t>
  </si>
  <si>
    <t>WACC</t>
  </si>
  <si>
    <t>PREZZI ENERGIA 
SUL MERCATO</t>
  </si>
  <si>
    <t>Valore autoconsumo individuale (Prezzo medio di acquisto energia)</t>
  </si>
  <si>
    <t>Prezzo medio zonale di vendita energia (valorizzazione sul mercato elettrico)</t>
  </si>
  <si>
    <t>Prezzo medio zonale (notturno), di vendita energia (valorizzazione sul mercato elettrico)</t>
  </si>
  <si>
    <t>Decremento annuo prezzo energia</t>
  </si>
  <si>
    <t>PREZZI ENERGIA ALLE COLONNINE</t>
  </si>
  <si>
    <t xml:space="preserve">Prezzo di acquisto energia </t>
  </si>
  <si>
    <t>Prezzo di vendita energia al consumatore finale</t>
  </si>
  <si>
    <t>PREZZI ENERGIA BESS</t>
  </si>
  <si>
    <t>Prezzo medio acquisto da FV</t>
  </si>
  <si>
    <t>Prezzo medio vendita da FV</t>
  </si>
  <si>
    <t>Prezzo medio acquisto trading</t>
  </si>
  <si>
    <t>Prezzo di vendita trading</t>
  </si>
  <si>
    <t>INCENTIVI E CONTRIBUTI</t>
  </si>
  <si>
    <t>GSE</t>
  </si>
  <si>
    <t>Incentivo GSE medio</t>
  </si>
  <si>
    <t>Quota non eccedentaria (sulla % di energia immessa e condivisa)</t>
  </si>
  <si>
    <t>Quota eccedentaria (sulla % di energia immessa e condivisa)</t>
  </si>
  <si>
    <t>Trattenute per gestione della C.E.R. (% sul totale)</t>
  </si>
  <si>
    <t>Trattenute per gestione della C.E.R. (% della quota non eccedentaria)</t>
  </si>
  <si>
    <t>Spettanza producer/prosumer (% della quota non eccedentaria)</t>
  </si>
  <si>
    <t>Spettanza consumer (% della quota non eccedentaria)</t>
  </si>
  <si>
    <t>Spettanza consumer (% della quota eccedentaria)</t>
  </si>
  <si>
    <t>PNRR</t>
  </si>
  <si>
    <t>Contributo in conto capitale</t>
  </si>
  <si>
    <t>Cumulabilità incentivi</t>
  </si>
  <si>
    <t>NOLEGGIO</t>
  </si>
  <si>
    <t>Interessi sul noleggio degli impianti</t>
  </si>
  <si>
    <t>Manutenzione e Assicurazione degli impianti</t>
  </si>
  <si>
    <t>Numero di rate annue del canone di noleggio</t>
  </si>
  <si>
    <t>ROYALTIES E COMPENSAZIONI</t>
  </si>
  <si>
    <t>Royalties sui ricavi di vendita delle colonnine (% ricavi di vendita di energia dalle colonnine)</t>
  </si>
  <si>
    <t>Royalties sugli incentivi maturati (% incentivi spettanti al proponente)</t>
  </si>
  <si>
    <t>Royalties sulla marginalità (% del EBITDA)</t>
  </si>
  <si>
    <t>Oneri di concessione una tantum</t>
  </si>
  <si>
    <t>Oneri di compensazione in impianti FV</t>
  </si>
  <si>
    <t>Valore impianti FV conferiti come oneri di compensazione</t>
  </si>
  <si>
    <t>€/kW</t>
  </si>
  <si>
    <t>PRINCIPALI DATI DI INPUT</t>
  </si>
  <si>
    <t>Operatore</t>
  </si>
  <si>
    <t>Vita Progetto (anni)</t>
  </si>
  <si>
    <t>Potenza prevista (kWp)</t>
  </si>
  <si>
    <t>Colonnine di ricarica (n°)</t>
  </si>
  <si>
    <t>Produzione annua media (kWh)</t>
  </si>
  <si>
    <t>Autoconsumo (%)</t>
  </si>
  <si>
    <t>Immissione (%)</t>
  </si>
  <si>
    <t>Condivisione C.E.R. (% su immessa)</t>
  </si>
  <si>
    <t>PREZZI DI MERCATO</t>
  </si>
  <si>
    <t>Prezzo medio zonale (€kWh diurno)</t>
  </si>
  <si>
    <t>Prezzo medio zonale (€kWh notturno)</t>
  </si>
  <si>
    <t>Prezzo vendita colonnine (€kWh venduto)</t>
  </si>
  <si>
    <t>INCENTIVO GSE</t>
  </si>
  <si>
    <t>Valore medio incentivi GSE [Tariffa Premio + Contributo minori oneri] (€/kWh]</t>
  </si>
  <si>
    <t>Quota non eccedentaria di incentivi (% di incentivi fino al 55% di condivisione)</t>
  </si>
  <si>
    <t>Incentivi per il produttore (% incentivi su energia condivisa fino al 55%)</t>
  </si>
  <si>
    <t>Equity (%)</t>
  </si>
  <si>
    <t>Finanziamento (%)</t>
  </si>
  <si>
    <t>Pre-ammortamento (anni)</t>
  </si>
  <si>
    <t>Anni di ripagamento del debito (anni)</t>
  </si>
  <si>
    <t>PROSPETTO DI RIEPILOGO DEL PROGETTO</t>
  </si>
  <si>
    <t>CAPEX</t>
  </si>
  <si>
    <t>Investimento</t>
  </si>
  <si>
    <t>Investimento FV</t>
  </si>
  <si>
    <t>Investimento BESS</t>
  </si>
  <si>
    <t>Investimento colonnine</t>
  </si>
  <si>
    <t>Acquisto del sito</t>
  </si>
  <si>
    <t>Altri Oneri</t>
  </si>
  <si>
    <t>DATI DI ESERCIZIO</t>
  </si>
  <si>
    <t>IN 30 ANNI</t>
  </si>
  <si>
    <t>COSTI</t>
  </si>
  <si>
    <t>Manutenzione e Assicurazione</t>
  </si>
  <si>
    <t>Acquisto energia per le BESS e/o per le colonnine</t>
  </si>
  <si>
    <t>Gestione servizio ricarica elettrica</t>
  </si>
  <si>
    <t>Presidio Territoriale</t>
  </si>
  <si>
    <t>Riconoscimenti per acquisizione diritti di superficie</t>
  </si>
  <si>
    <t>RICAVI</t>
  </si>
  <si>
    <t>Autoconsumo</t>
  </si>
  <si>
    <t>Vendita di energia FV</t>
  </si>
  <si>
    <t>Vendita di energia BESS</t>
  </si>
  <si>
    <t>Vendita di energia colonnine</t>
  </si>
  <si>
    <t>Incentivi GSE</t>
  </si>
  <si>
    <t>Noleggio impianti</t>
  </si>
  <si>
    <t>EBIDTA</t>
  </si>
  <si>
    <t>INDICI ECONOMICO-FINANZIARI</t>
  </si>
  <si>
    <t>TIR</t>
  </si>
  <si>
    <t>VAN</t>
  </si>
  <si>
    <t>DSCR (medio)</t>
  </si>
  <si>
    <t>DSCR (minimo)</t>
  </si>
  <si>
    <t>LLCR (medio)</t>
  </si>
  <si>
    <t>LLCR (minimo)</t>
  </si>
  <si>
    <t>PAYBACK sull'investimento totale</t>
  </si>
  <si>
    <t>PAYBACK sul capitale investito</t>
  </si>
  <si>
    <t xml:space="preserve">BENEFICI PER LA COMUNITÀ </t>
  </si>
  <si>
    <t>Incentivi per consumatori e attività sociali (annui)</t>
  </si>
  <si>
    <t xml:space="preserve">Fino a </t>
  </si>
  <si>
    <t>PROSPETTO ECONOMICO PER IL PROPRIETARIO DELLE AREE</t>
  </si>
  <si>
    <t>Impianti che il proponente tiene per se</t>
  </si>
  <si>
    <t xml:space="preserve">Impianti su cui il proponente conferisce l'autoconsumo </t>
  </si>
  <si>
    <t>Impianti conferiti come oneri di compensazione</t>
  </si>
  <si>
    <t>Totale impianti previsti</t>
  </si>
  <si>
    <t>Colonnine previste FAST</t>
  </si>
  <si>
    <t>Colonnine previste SLOW</t>
  </si>
  <si>
    <t>VALORI ECONOMICI</t>
  </si>
  <si>
    <t>ALL'ANNO</t>
  </si>
  <si>
    <t>Investimento richiesto</t>
  </si>
  <si>
    <t>Corrispettivi annui da riconoscere</t>
  </si>
  <si>
    <t>RICAVI (nel tempo)</t>
  </si>
  <si>
    <t>Valorizzazione superfici conferite</t>
  </si>
  <si>
    <t>Risparmio in bolletta</t>
  </si>
  <si>
    <t>Vendita energia eccedente</t>
  </si>
  <si>
    <t>Incentivi GSE come produttore</t>
  </si>
  <si>
    <t>RICAVI (una tantum)</t>
  </si>
  <si>
    <t>PIANO DI INVESTIMENTO E AMMORTAMENTO</t>
  </si>
  <si>
    <t>Investimento | Opere</t>
  </si>
  <si>
    <t>Ammortamento | Opere</t>
  </si>
  <si>
    <t>Initial Extraordinary Maintenance Fund Balance</t>
  </si>
  <si>
    <t>Yearly Fund Extraordinary Maintenance</t>
  </si>
  <si>
    <t>Final Extraordinary Maintenance Fund Balance</t>
  </si>
  <si>
    <t>Investimento | Servizi e Oneri</t>
  </si>
  <si>
    <t>Ammortamento | Servizi e Oneri</t>
  </si>
  <si>
    <t>Totale investimento</t>
  </si>
  <si>
    <t>Totale ammortamento annuo</t>
  </si>
  <si>
    <t>QUADRO ECONOMICO COSTI DI INVESTIMENTO</t>
  </si>
  <si>
    <t>Costo Progetto</t>
  </si>
  <si>
    <t>A) INVESTIMENTO PER LA REALIZZAZIONE DELLE OPERE</t>
  </si>
  <si>
    <t>A.1) IMPIANTI FV</t>
  </si>
  <si>
    <t>a.1.1) Fornitura e installazione di impianti fotovoltaici</t>
  </si>
  <si>
    <t>a.1.2) Importo per l'attuazione dei piani sicurezza non soggetti a ribasso (3%)</t>
  </si>
  <si>
    <t>A.2) BESS</t>
  </si>
  <si>
    <t>a.2.1) Fornitura e installazione di batterie di accumulo</t>
  </si>
  <si>
    <t>a.2.2) Importo per l'attuazione dei piani sicurezza non soggetti a ribasso (3%)</t>
  </si>
  <si>
    <t>A.3) STAZIONI DI RICARICA</t>
  </si>
  <si>
    <t>a.3.1) Fornitura e installazione stazioni di ricarica</t>
  </si>
  <si>
    <t>a.3.2) Importo per l'attuazione dei piani sicurezza non soggetti a ribasso (3%)</t>
  </si>
  <si>
    <t>A.4) INVESTIMENTI IMMOBILIARI</t>
  </si>
  <si>
    <t>a.4.1) Importo acquisto del sito</t>
  </si>
  <si>
    <t>B) INVESTIMENTO SU SPESE TECNICHE</t>
  </si>
  <si>
    <t>B.1) PROGETTAZIONE, DIREZIONE E COORDINAMENTO</t>
  </si>
  <si>
    <t>b.1.1) Spese tecniche di progettazione, direzione e coordinamento</t>
  </si>
  <si>
    <t>b.1.2) Cassa previdenza su b.1.1 (4%)</t>
  </si>
  <si>
    <t>B.2) CONSULENZE</t>
  </si>
  <si>
    <t>b.2.1) Spese per consulenze</t>
  </si>
  <si>
    <t>b.2.2) Cassa previdenza su b.2.1 (4%)</t>
  </si>
  <si>
    <t>A + B) TOTALE CAPEX</t>
  </si>
  <si>
    <t>C) ALTRI ONERI</t>
  </si>
  <si>
    <t>c.1) Contributo ANAC</t>
  </si>
  <si>
    <t>c.2) Contributo RUP (2% lavori)</t>
  </si>
  <si>
    <t>c.3) Oneri di concessione una tantum</t>
  </si>
  <si>
    <t>c.4) Oneri di compensazione in impianti FV</t>
  </si>
  <si>
    <t>TOT A+B+C</t>
  </si>
  <si>
    <t>D) IVA</t>
  </si>
  <si>
    <t>d.1) Sui lavori 10%</t>
  </si>
  <si>
    <t>d.2) Su spese tecniche generali e consulenze 22%</t>
  </si>
  <si>
    <t>IMPORTO COMPLESSIVO PROGETTO (A+B+C+D)</t>
  </si>
  <si>
    <t>TEMPISTICHE INVESTIMENTO | trimestrali</t>
  </si>
  <si>
    <t>1° ANNO</t>
  </si>
  <si>
    <t>2° ANNO</t>
  </si>
  <si>
    <t>1° trimestre</t>
  </si>
  <si>
    <t>2° trimestre</t>
  </si>
  <si>
    <t>3° trimestre</t>
  </si>
  <si>
    <t>4° trimestre</t>
  </si>
  <si>
    <t>5° trimestre</t>
  </si>
  <si>
    <t>6° trimestre</t>
  </si>
  <si>
    <t>7° trimestre</t>
  </si>
  <si>
    <t>8° trimestre</t>
  </si>
  <si>
    <t>Contrattualizzazione</t>
  </si>
  <si>
    <t>Progettazione esecutiva</t>
  </si>
  <si>
    <t>Realizzazione impianti</t>
  </si>
  <si>
    <t>Collaudo</t>
  </si>
  <si>
    <t>Imprevisti (% lavori)</t>
  </si>
  <si>
    <t>Costo della Manodopera (% investimento)</t>
  </si>
  <si>
    <t>TOTALE ONERI</t>
  </si>
  <si>
    <t>COSTO DELLA MANODOPERA</t>
  </si>
  <si>
    <t>Ai sensi dell’art. 41, comma 14 del D.Lgs 36/2023, i costi della manodopera sono individuati al netto delle spese generali e dell’utile di impresa e calcolati sul valore degli investimenti previsti</t>
  </si>
  <si>
    <t xml:space="preserve">Il contratto collettivo applicato è: CCNL </t>
  </si>
  <si>
    <t>MEDIA 20</t>
  </si>
  <si>
    <t>TOT 20</t>
  </si>
  <si>
    <t>MEDIA 30</t>
  </si>
  <si>
    <t>TOT 30</t>
  </si>
  <si>
    <t>FOTOVOLTAICO (impianti detenuti)</t>
  </si>
  <si>
    <t>Vendita di Energia GME (FV)</t>
  </si>
  <si>
    <t>Incentivi GSE prosumer (FV)</t>
  </si>
  <si>
    <t>FOTOVOLTAICO (impianti noleggiati)</t>
  </si>
  <si>
    <t>Canoni di Noleggio</t>
  </si>
  <si>
    <t>Canoni di Gestione</t>
  </si>
  <si>
    <t>BESS</t>
  </si>
  <si>
    <t>Vendita di Energia GME (BESS)</t>
  </si>
  <si>
    <t>STAZIONI DI RICARICA</t>
  </si>
  <si>
    <t>Vendita energia alle colonnine</t>
  </si>
  <si>
    <t>DIRITTI DI SUPERFICIE</t>
  </si>
  <si>
    <t>Riconoscimento diritti di superficie</t>
  </si>
  <si>
    <t>FOTOVOLTAICO</t>
  </si>
  <si>
    <t>Manutenzione FV</t>
  </si>
  <si>
    <t>Assicurazione FV</t>
  </si>
  <si>
    <t>Gestione Servizio di ricarica</t>
  </si>
  <si>
    <t>Manutenzione Colonnine</t>
  </si>
  <si>
    <t>Assicurazione Colonnine</t>
  </si>
  <si>
    <t>ACQUISTO DI ENERGIA</t>
  </si>
  <si>
    <t>Energia Acquistata BESS</t>
  </si>
  <si>
    <t>Energia Acquistata Colonnine</t>
  </si>
  <si>
    <t>ROYALTIES</t>
  </si>
  <si>
    <t>Royalties sulle colonnine</t>
  </si>
  <si>
    <t>Royalties sugli incentivi GSE</t>
  </si>
  <si>
    <t>Royalties sulla marginalità</t>
  </si>
  <si>
    <t>Margine</t>
  </si>
  <si>
    <t>Manutenzione Straordinaria</t>
  </si>
  <si>
    <t xml:space="preserve">EBIT </t>
  </si>
  <si>
    <t>Oneri Finanziari</t>
  </si>
  <si>
    <t>Totale Oneri Finanziari</t>
  </si>
  <si>
    <t>Totale Tasse</t>
  </si>
  <si>
    <t>DDS</t>
  </si>
  <si>
    <t>Recepimento diritti di superficie</t>
  </si>
  <si>
    <t>FOTOVOLTAICO (impianti presi a noleggio)</t>
  </si>
  <si>
    <t>Vendita di energia GME da FV</t>
  </si>
  <si>
    <t>Incentivi GSE prosumer (TIP)</t>
  </si>
  <si>
    <t>Royalties sulle vendite delle colonnine</t>
  </si>
  <si>
    <t>Canone di noleggio</t>
  </si>
  <si>
    <t>Canoni di gestione</t>
  </si>
  <si>
    <t>CONTO ECONOMICO | C.E.R.</t>
  </si>
  <si>
    <t>Incentivi GSE per soci consumer</t>
  </si>
  <si>
    <t>Y</t>
  </si>
  <si>
    <t>#</t>
  </si>
  <si>
    <t>Exchange Rate Reserve</t>
  </si>
  <si>
    <t>Equity Injection/ Dividend</t>
  </si>
  <si>
    <t>Equity Dividend</t>
  </si>
  <si>
    <t>Cumulative Dividend</t>
  </si>
  <si>
    <t>Equity Injection for Cash Needs</t>
  </si>
  <si>
    <t>Equity Injection for BS</t>
  </si>
  <si>
    <t>Total Equity Calculation</t>
  </si>
  <si>
    <t>Check</t>
  </si>
  <si>
    <t>FINANZIAMENTO</t>
  </si>
  <si>
    <t>Debito iniziale</t>
  </si>
  <si>
    <t>Ripagamento Interessi</t>
  </si>
  <si>
    <t>Ripagamento Capitale</t>
  </si>
  <si>
    <t>Debito finale</t>
  </si>
  <si>
    <t>Liquidità iniziale</t>
  </si>
  <si>
    <t>Investimenti</t>
  </si>
  <si>
    <t>Manutenzione straordinaria</t>
  </si>
  <si>
    <t>Cash Flow Available for Debt Service (CFADS)</t>
  </si>
  <si>
    <t>Finanziamento</t>
  </si>
  <si>
    <t>Ripagamento debito (quota capitale)</t>
  </si>
  <si>
    <t>Cash Flows After Debt (CFAD)</t>
  </si>
  <si>
    <t>Iniezione di liquidità</t>
  </si>
  <si>
    <t>Dividendi</t>
  </si>
  <si>
    <t>Liquidità Finale</t>
  </si>
  <si>
    <t>Minimum Cash During Debt</t>
  </si>
  <si>
    <t>Equity Injection From Cash Needs</t>
  </si>
  <si>
    <t>Calculation of Intermediate Final Cash</t>
  </si>
  <si>
    <t>Calculation for dividend Cash</t>
  </si>
  <si>
    <t>Cash Flow To Equity</t>
  </si>
  <si>
    <t>Indici di Performance del Progetto</t>
  </si>
  <si>
    <t>valore</t>
  </si>
  <si>
    <t>minimo atteso</t>
  </si>
  <si>
    <t>T.I.R. [Tasso Interno di Rendimento]</t>
  </si>
  <si>
    <t>V.A.N. [Valore Attuale Netto]</t>
  </si>
  <si>
    <t>D.S.C.R. [Debt Service Cover Ratio]</t>
  </si>
  <si>
    <t>L.L.C.R. [Loan Life Cover Ratio]</t>
  </si>
  <si>
    <t>Tempo di Rientro investimento</t>
  </si>
  <si>
    <t>Payback Period</t>
  </si>
  <si>
    <t>Payback Period (on equity)</t>
  </si>
  <si>
    <t>TIR &amp; VAN</t>
  </si>
  <si>
    <t>CFADS</t>
  </si>
  <si>
    <t>Cash Flow to Equity</t>
  </si>
  <si>
    <t>T.I.R. (un-levered)</t>
  </si>
  <si>
    <t>V.A.N. (un-levered)</t>
  </si>
  <si>
    <t>T.I.R. (on equity)</t>
  </si>
  <si>
    <t>V.A.N. (on equity)</t>
  </si>
  <si>
    <t>Debito totale</t>
  </si>
  <si>
    <t>Media DSCR</t>
  </si>
  <si>
    <t>Min DSCR</t>
  </si>
  <si>
    <t>Discount rate</t>
  </si>
  <si>
    <t>NPV CFADS</t>
  </si>
  <si>
    <t>Sum NPV CFADS</t>
  </si>
  <si>
    <t>Debt Oustanding</t>
  </si>
  <si>
    <t>Media LLCR</t>
  </si>
  <si>
    <t>Min LLCR</t>
  </si>
  <si>
    <t>PAYBACK PERIOD ON INVESTMENT</t>
  </si>
  <si>
    <t>Accumulated CFADS</t>
  </si>
  <si>
    <t>PAYBACK PERIOD ON EQUITY</t>
  </si>
  <si>
    <t>CFAD</t>
  </si>
  <si>
    <t>Accumulated CFAD</t>
  </si>
  <si>
    <t>Payback Period on Equity</t>
  </si>
  <si>
    <t>PREZZI E CONDIVISIONE</t>
  </si>
  <si>
    <t>ANNO 1</t>
  </si>
  <si>
    <t>ANNO 2</t>
  </si>
  <si>
    <t>ANNO 3</t>
  </si>
  <si>
    <t>ANNO 4</t>
  </si>
  <si>
    <t>ANNO 5</t>
  </si>
  <si>
    <t>ANNO 6</t>
  </si>
  <si>
    <t>ANNO 7</t>
  </si>
  <si>
    <t>ANNO 8</t>
  </si>
  <si>
    <t>ANNO 9</t>
  </si>
  <si>
    <t>ANNO 10</t>
  </si>
  <si>
    <t>ANNO 11</t>
  </si>
  <si>
    <t>ANNO 12</t>
  </si>
  <si>
    <t>ANNO 13</t>
  </si>
  <si>
    <t>ANNO 14</t>
  </si>
  <si>
    <t>ANNO 15</t>
  </si>
  <si>
    <t>ANNO 16</t>
  </si>
  <si>
    <t>ANNO 17</t>
  </si>
  <si>
    <t>ANNO 18</t>
  </si>
  <si>
    <t>ANNO 19</t>
  </si>
  <si>
    <t>ANNO 20</t>
  </si>
  <si>
    <t>ANNO 21</t>
  </si>
  <si>
    <t>ANNO 22</t>
  </si>
  <si>
    <t>ANNO 23</t>
  </si>
  <si>
    <t>ANNO 24</t>
  </si>
  <si>
    <t>ANNO 25</t>
  </si>
  <si>
    <t>ANNO 26</t>
  </si>
  <si>
    <t>ANNO 27</t>
  </si>
  <si>
    <t>ANNO 28</t>
  </si>
  <si>
    <t>ANNO 29</t>
  </si>
  <si>
    <t>ANNO 30</t>
  </si>
  <si>
    <t>PREZZO ZONALE</t>
  </si>
  <si>
    <t>Prezzo medio zonale F1-F2</t>
  </si>
  <si>
    <t>Prezzo medio zonale F3</t>
  </si>
  <si>
    <t>Prezzo medio autoconsumo</t>
  </si>
  <si>
    <t>CONDIVISIONE</t>
  </si>
  <si>
    <t>Capacità media di condivisione tra soci</t>
  </si>
  <si>
    <t>RICARICHE GIORNALIERE PER SINGOLO STALLO</t>
  </si>
  <si>
    <t>RICARICHE ALLE COLONNINE</t>
  </si>
  <si>
    <t>Ricariche giornaliere per stallo fast</t>
  </si>
  <si>
    <t>Ricariche giornaliere per stallo slow</t>
  </si>
  <si>
    <t>RICARICHE</t>
  </si>
  <si>
    <t xml:space="preserve">Colonnine FAST </t>
  </si>
  <si>
    <t xml:space="preserve">Numero colonnine </t>
  </si>
  <si>
    <t>Numero stalli</t>
  </si>
  <si>
    <t>Ricariche giornaliere</t>
  </si>
  <si>
    <t>Ricariche giornaliere per singolo stallo</t>
  </si>
  <si>
    <t>Ricariche annue</t>
  </si>
  <si>
    <t>Minuti di esercizio giornaliero</t>
  </si>
  <si>
    <t>Colonnine SLOW</t>
  </si>
  <si>
    <t>TOTALE</t>
  </si>
  <si>
    <t>ENERGIA AUTOCONSUMATA</t>
  </si>
  <si>
    <t>ENERGIA IMMESSA</t>
  </si>
  <si>
    <t>ENERGIA CONDIVISA</t>
  </si>
  <si>
    <t>ENERGIA ACCUMULABILE</t>
  </si>
  <si>
    <t>RIEPILOGO GENERALE</t>
  </si>
  <si>
    <t>C.E.R.</t>
  </si>
  <si>
    <t>IMPIANTI FV (kW)</t>
  </si>
  <si>
    <t>BESS (kWh)</t>
  </si>
  <si>
    <t>COLONNINE (n)</t>
  </si>
  <si>
    <t>Realizzazione BESS</t>
  </si>
  <si>
    <t>Realizzazione colonnine</t>
  </si>
  <si>
    <t>Spese tecniche e consulenze</t>
  </si>
  <si>
    <t>Altri oneri</t>
  </si>
  <si>
    <t>TOTALE INVESTIMENTI</t>
  </si>
  <si>
    <t>Media annua</t>
  </si>
  <si>
    <t>in 20 anni</t>
  </si>
  <si>
    <t>Costo diritti di superficie</t>
  </si>
  <si>
    <t>Su impianti</t>
  </si>
  <si>
    <t>Su BESS</t>
  </si>
  <si>
    <t>Su colonnine</t>
  </si>
  <si>
    <t>Gestione delle colonnine</t>
  </si>
  <si>
    <t>Energia acquistata</t>
  </si>
  <si>
    <t>Per le colonnine</t>
  </si>
  <si>
    <t>Per le BESS</t>
  </si>
  <si>
    <t>Riconoscimento royalties</t>
  </si>
  <si>
    <t>Su incentivi GSE quota producer</t>
  </si>
  <si>
    <t>Sui ricavi delle colonnine</t>
  </si>
  <si>
    <t>Su Margine Operativo Lordo</t>
  </si>
  <si>
    <t>Costo noleggio</t>
  </si>
  <si>
    <t>Ricavi da diritti di superficie</t>
  </si>
  <si>
    <t>Ricavi da vendita di energia GME (FV)</t>
  </si>
  <si>
    <t>Ricavi di vendita di energia GME (BESS)</t>
  </si>
  <si>
    <t>Ricavi da vendita di energia alle colonnine</t>
  </si>
  <si>
    <t>Incentivi GSE prosumer</t>
  </si>
  <si>
    <t>Incentivi GSE consumer</t>
  </si>
  <si>
    <t>Recepimento royalties</t>
  </si>
  <si>
    <t>Ricavi noleggio</t>
  </si>
  <si>
    <t>Risparmio da autoconsumo</t>
  </si>
  <si>
    <t>MARGINE OPERATIVO LORDO (EBITDA)</t>
  </si>
  <si>
    <t>Capitale proprio investito</t>
  </si>
  <si>
    <t>MARGINE OPERATIVO NETTO (EBIT)</t>
  </si>
  <si>
    <t>RISULTATO ANTE IMPOSTE (EBT)</t>
  </si>
  <si>
    <t>Vendita di Energia GME (da FV)</t>
  </si>
  <si>
    <t>Vendita di Energia GME (da BESS)</t>
  </si>
  <si>
    <t>Vendita di Energia dalle colonnine</t>
  </si>
  <si>
    <t>Canoni di noleggio impianti</t>
  </si>
  <si>
    <t>Risparmio Autoconsumo</t>
  </si>
  <si>
    <t>Costi Operativi [€]</t>
  </si>
  <si>
    <t>Diritti di Superficie D.D.S.</t>
  </si>
  <si>
    <t>Manutenzione e Assicurazione FV</t>
  </si>
  <si>
    <t>Manutenzione e Assicurazione BESS</t>
  </si>
  <si>
    <t>Manutenzione e Assicurazione colonnine</t>
  </si>
  <si>
    <t>Gestione servizio di ricarica</t>
  </si>
  <si>
    <t>Acquisto di energia per le colonnine</t>
  </si>
  <si>
    <t>Acquisto di energia per le BESS</t>
  </si>
  <si>
    <t>Royalties vendite colonnine</t>
  </si>
  <si>
    <t>Royalties incentivi GSE</t>
  </si>
  <si>
    <t>1° anno di esercizio</t>
  </si>
  <si>
    <t>AREE E IMPIANTI</t>
  </si>
  <si>
    <t>COLONNINE</t>
  </si>
  <si>
    <t>INVESTIMENTO FV</t>
  </si>
  <si>
    <t>COSTI FV</t>
  </si>
  <si>
    <t>RICAVI FV</t>
  </si>
  <si>
    <t>INVESTIMENTO BESS</t>
  </si>
  <si>
    <t>COSTI BESS</t>
  </si>
  <si>
    <t>RICAVI BESS</t>
  </si>
  <si>
    <t>INVESTIMENTO COLONNINE</t>
  </si>
  <si>
    <t>COSTI COLONNINE</t>
  </si>
  <si>
    <t>Denominazione Sito</t>
  </si>
  <si>
    <t>DDS area
[€]</t>
  </si>
  <si>
    <t>Investimento totale
[€]</t>
  </si>
  <si>
    <t>Investimento (DETENZIONE) 
[€]</t>
  </si>
  <si>
    <t>Investimento (NOLEGGIO) 
[€]</t>
  </si>
  <si>
    <t>Investimento (CESSIONE AUTOCONSUMO) 
[€]</t>
  </si>
  <si>
    <t>Investimento (COMPENSAZIONE) 
[€]</t>
  </si>
  <si>
    <t>Impianti realizzati 
[kWp]</t>
  </si>
  <si>
    <t>Detenzione
[kWp]</t>
  </si>
  <si>
    <t>Noleggio 
[kWp]</t>
  </si>
  <si>
    <t>Cessione Autoconsumo 
[kWp]</t>
  </si>
  <si>
    <t>Compensazione
[kWp]</t>
  </si>
  <si>
    <t>Producibilità
[kWh/kW]</t>
  </si>
  <si>
    <t>Energia Disponibile  
[MWh]</t>
  </si>
  <si>
    <t>Incentivo GSE
TIP FISSO
+
Valorizzazione</t>
  </si>
  <si>
    <t>Incentivo GSE
TIP VARIABILE</t>
  </si>
  <si>
    <t>Integrativo Geografico</t>
  </si>
  <si>
    <t>Autoconsumo
(DETENZIONE)
[kWh]</t>
  </si>
  <si>
    <t>Autoconsumo
(NOLEGGIO)
[kWh]</t>
  </si>
  <si>
    <t>Autoconsumo
(CESSIONE AUTOCONSUMO)
[kWh]</t>
  </si>
  <si>
    <t>Autoconsumo
(COMPENSAZIONE)
[kWh]</t>
  </si>
  <si>
    <t>Immissione da FV
[kWh]</t>
  </si>
  <si>
    <t>Condivisione CER
[kWh]</t>
  </si>
  <si>
    <t>Quota non eccedentaria energia condivisa [kWh]</t>
  </si>
  <si>
    <t>Quota eccedentaria energia condivisa [kWh]</t>
  </si>
  <si>
    <t>Realizzazione FV 
[€]</t>
  </si>
  <si>
    <t>Spese Tecniche FV e consulenze
[€]</t>
  </si>
  <si>
    <t>Manutenzione FV
[€]</t>
  </si>
  <si>
    <t>Assicurazione FV
[€]</t>
  </si>
  <si>
    <t>Royalties su TIP GSE</t>
  </si>
  <si>
    <t>TIP GSE prosumer (DETENZIONE E CESSIONE AUTOCONSUMO)
[€]</t>
  </si>
  <si>
    <t>TIP GSE prosumer (NOLEGGIO E COMPENSAZIONE)
[€]</t>
  </si>
  <si>
    <t>TIP GSE consumer (quota non eccedentaria)
[€]</t>
  </si>
  <si>
    <t>TIP GSE consumer (quota eccedentaria)
[€]</t>
  </si>
  <si>
    <t>TIP GSE gestione
[€]</t>
  </si>
  <si>
    <t>Autoconsumo (DETENZIONE)
[€]</t>
  </si>
  <si>
    <t>Autoconsumo (NOLEGGIO, CESSIONE AUTOCONSUMO E COMPENSAZIONE)
[€]</t>
  </si>
  <si>
    <t>Ricavi di vendita FV 
 (DETENZIONE E CESSIONE AUTOCONSUMO) [€]</t>
  </si>
  <si>
    <t>Ricavi di vendita FV 
 (NOLEGGIO E COMPENSAZIONE) [€]</t>
  </si>
  <si>
    <t>Canone di Noleggio
[€]</t>
  </si>
  <si>
    <t>Canone di Gestione 
[€]</t>
  </si>
  <si>
    <t>BESS
[kWh]</t>
  </si>
  <si>
    <t>Energia accumulata BESS [kWh]</t>
  </si>
  <si>
    <t>Immissione da BESS [kWh]</t>
  </si>
  <si>
    <t>Realizzazione BESS
[€]</t>
  </si>
  <si>
    <t>Spese Tecniche BESS
[€]</t>
  </si>
  <si>
    <t>Manutenzione BESS 
[€]</t>
  </si>
  <si>
    <t>Assiurazione BESS [€]</t>
  </si>
  <si>
    <t>Costo Acquisto energia BESS 
[€]</t>
  </si>
  <si>
    <t>Ricavi di vendita BESS 
[€]</t>
  </si>
  <si>
    <t>Colonnine Fast</t>
  </si>
  <si>
    <t>Colonnine slow</t>
  </si>
  <si>
    <t>Realizzazione 
[€]</t>
  </si>
  <si>
    <t>Spese Tecniche e consulenze
[€]</t>
  </si>
  <si>
    <t>Manutenzione colonnine 
[€]</t>
  </si>
  <si>
    <t>Assiurazione colonnine [€]</t>
  </si>
  <si>
    <t>RIPARTIZIONE BENEFICI ECONOMICI SULL'ENERGIA CONDIVISA FINO AL 55% DI CONDIVISIONE (C.D. QUOTA NON ECCEDENTARIA)</t>
  </si>
  <si>
    <t>RIPARTIZIONE LORDA RISORSE &lt;55% DI CONDIVISIONE</t>
  </si>
  <si>
    <t>RIPARTIZIONE NETTA RISORSE &lt;55% DI CONDIVISIONE</t>
  </si>
  <si>
    <t>RIPARTIZIONE DEI BENEFICI TOTALI</t>
  </si>
  <si>
    <t>Ripartizione Quote Incentivi Tariffa Premio GSE [%]</t>
  </si>
  <si>
    <t>&lt; 55%</t>
  </si>
  <si>
    <t>&gt; 55%</t>
  </si>
  <si>
    <t>Energia media condivisa C.E.R. [% immessa]</t>
  </si>
  <si>
    <t>€/kWh</t>
  </si>
  <si>
    <t>producer</t>
  </si>
  <si>
    <t>consumer</t>
  </si>
  <si>
    <t>gestione</t>
  </si>
  <si>
    <t>sociale</t>
  </si>
  <si>
    <t>Quota non Eccedentaria (No vincolo destinazione)</t>
  </si>
  <si>
    <t>Quota non eccedentaria [% immessa]</t>
  </si>
  <si>
    <t>Oneri di gestione C.E.R. [% quota non ecced.]</t>
  </si>
  <si>
    <t>Conferimenti a produttori [% quota non ecced.]</t>
  </si>
  <si>
    <t>Conferimenti a consumatori [% quota non ecced.]</t>
  </si>
  <si>
    <t>Quota Eccedentaria (Con vincolo destinazione)</t>
  </si>
  <si>
    <t>Quota eccedentaria [% immessa]</t>
  </si>
  <si>
    <t>CONDIVISIONE =</t>
  </si>
  <si>
    <t>Conferimenti per attività sociali [% quota ecced.]</t>
  </si>
  <si>
    <t>SOLUZIONE IBRIDA</t>
  </si>
  <si>
    <t>gen</t>
  </si>
  <si>
    <t>feb</t>
  </si>
  <si>
    <t>mar</t>
  </si>
  <si>
    <t>apr</t>
  </si>
  <si>
    <t>mag</t>
  </si>
  <si>
    <t>giu</t>
  </si>
  <si>
    <t>lug</t>
  </si>
  <si>
    <t>ago</t>
  </si>
  <si>
    <t>sett</t>
  </si>
  <si>
    <t>ott</t>
  </si>
  <si>
    <t>nov</t>
  </si>
  <si>
    <t>dic</t>
  </si>
  <si>
    <t>gg</t>
  </si>
  <si>
    <t>cicli da FV CER</t>
  </si>
  <si>
    <t>Cicli Trading</t>
  </si>
  <si>
    <t>SOLO TRADING</t>
  </si>
  <si>
    <t>SOLO FV</t>
  </si>
  <si>
    <t>kk</t>
  </si>
  <si>
    <t>DETENZIONE</t>
  </si>
  <si>
    <t>A TERRA</t>
  </si>
  <si>
    <t>N/D</t>
  </si>
  <si>
    <t>PUBBLICO</t>
  </si>
  <si>
    <t>COPERTURA ESISTENTE</t>
  </si>
  <si>
    <t>AGRICOLO - CONFINANTE ZONA D</t>
  </si>
  <si>
    <t>ACQUISTO</t>
  </si>
  <si>
    <t>TRADING</t>
  </si>
  <si>
    <t>DOMESTICO</t>
  </si>
  <si>
    <t>SUD</t>
  </si>
  <si>
    <t>CESSIONE AUTOCONSUMO</t>
  </si>
  <si>
    <t>PENSILINA DA REALIZZARE</t>
  </si>
  <si>
    <t>ARTIGIANALE - NON EDIFICABILE</t>
  </si>
  <si>
    <t>CER+TRADING</t>
  </si>
  <si>
    <t>COMPENSAZIONE</t>
  </si>
  <si>
    <t>ALTRO</t>
  </si>
  <si>
    <t>ARITIGIANALE - EDIFICABILE</t>
  </si>
  <si>
    <t>CAVA/DISCARICA DISMESSA</t>
  </si>
  <si>
    <t>AGRICOLO</t>
  </si>
  <si>
    <t>AUTONOMIA DALLA RETE / RISPARMIO</t>
  </si>
  <si>
    <t>TIPOLOGIA UTENZA (business/residenziale)</t>
  </si>
  <si>
    <t>Altri costi stimati</t>
  </si>
  <si>
    <t>IMPORTI</t>
  </si>
  <si>
    <t>*     Importo a titolo esemplificativo, basato su stime di mercato, al netto di eventuali opere accessorie extra</t>
  </si>
  <si>
    <t xml:space="preserve"> **  Costo Effettivo = Valore della rata al netto del vantaggio del fotovoltaico</t>
  </si>
  <si>
    <t>AA</t>
  </si>
  <si>
    <t>AREA GEOGRAFICA (Nord/Centro/Sud)</t>
  </si>
  <si>
    <t>RICAVI ENERGIA ECCEDENTE + INCENTIVO CER €</t>
  </si>
  <si>
    <t>Prezzo medio energia elettrica in bolletta (€/kWh) [media 2026 = 0,33 €/kWh]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</si>
</sst>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5" formatCode="#,##0\ &quot;€&quot;;\-#,##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* #,##0.00_);_(* \(#,##0.00\);_(* &quot;-&quot;??_);_(@_)"/>
    <numFmt numFmtId="165" formatCode="_-* #.##0.00\ [$€-803]_-;\-* #.##0.00\ [$€-803]_-;_-* &quot;-&quot;??\ [$€-803]_-;_-@_-"/>
    <numFmt numFmtId="166" formatCode="#,##0.00\ &quot;€&quot;"/>
    <numFmt numFmtId="167" formatCode="#,##0.000"/>
    <numFmt numFmtId="168" formatCode="0.00_ ;[Red]\-0.00\ "/>
    <numFmt numFmtId="169" formatCode="0.00\ \k\W\p"/>
    <numFmt numFmtId="170" formatCode="_-* #,##0.00\ [$€-410]_-;\-* #,##0.00\ [$€-410]_-;_-* &quot;-&quot;??\ [$€-410]_-;_-@_-"/>
    <numFmt numFmtId="171" formatCode="_-* #,##0_-;\-* #,##0_-;_-* &quot;-&quot;??_-;_-@_-"/>
    <numFmt numFmtId="172" formatCode="#,##0\ &quot;€&quot;"/>
    <numFmt numFmtId="173" formatCode="0.0%"/>
    <numFmt numFmtId="174" formatCode="#,##0.000\ &quot;€&quot;"/>
    <numFmt numFmtId="175" formatCode="_-* #,##0.0_-;\-* #,##0.0_-;_-* &quot;-&quot;??_-;_-@_-"/>
    <numFmt numFmtId="176" formatCode="0.0"/>
    <numFmt numFmtId="177" formatCode="#,##0.0"/>
    <numFmt numFmtId="178" formatCode="0.000%"/>
    <numFmt numFmtId="179" formatCode="#,##0_ ;\-#,##0\ "/>
    <numFmt numFmtId="180" formatCode="#,##0\ \y"/>
    <numFmt numFmtId="181" formatCode="0.000"/>
    <numFmt numFmtId="182" formatCode="#,##0_ ;[Red]\-#,##0\ "/>
    <numFmt numFmtId="183" formatCode="#,##0.00_ ;[Red]\-#,##0.00\ "/>
    <numFmt numFmtId="184" formatCode="#,##0.00_ ;\-#,##0.00\ "/>
    <numFmt numFmtId="187" formatCode="0\ \k\W\p"/>
  </numFmts>
  <fonts count="4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rgb="FF0000FF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u/>
      <sz val="7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i/>
      <sz val="7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b/>
      <sz val="7.5"/>
      <color theme="1"/>
      <name val="Calibri"/>
      <family val="2"/>
      <scheme val="minor"/>
    </font>
    <font>
      <i/>
      <sz val="7.5"/>
      <color theme="1"/>
      <name val="Calibri"/>
      <family val="2"/>
      <scheme val="minor"/>
    </font>
    <font>
      <b/>
      <i/>
      <sz val="7.5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10"/>
      <name val="MS Sans Serif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i/>
      <sz val="8"/>
      <name val="Calibri"/>
      <family val="2"/>
    </font>
    <font>
      <b/>
      <u/>
      <sz val="8"/>
      <color rgb="FF02A44B"/>
      <name val="Calibri"/>
      <family val="2"/>
      <scheme val="minor"/>
    </font>
    <font>
      <b/>
      <u/>
      <sz val="8"/>
      <color theme="2" tint="-0.74999237037263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000000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7" fillId="0" borderId="0" applyFont="0" applyFill="0" applyBorder="0" applyAlignment="0" applyProtection="0">
      <alignment horizontal="justify" wrapText="1"/>
    </xf>
    <xf numFmtId="0" fontId="5" fillId="0" borderId="0"/>
    <xf numFmtId="43" fontId="12" fillId="0" borderId="0" applyFont="0" applyFill="0" applyBorder="0" applyAlignment="0" applyProtection="0"/>
    <xf numFmtId="0" fontId="4" fillId="0" borderId="0"/>
    <xf numFmtId="0" fontId="3" fillId="0" borderId="0"/>
    <xf numFmtId="0" fontId="13" fillId="3" borderId="0"/>
    <xf numFmtId="43" fontId="3" fillId="0" borderId="0" applyFont="0" applyFill="0" applyBorder="0" applyAlignment="0" applyProtection="0"/>
    <xf numFmtId="164" fontId="2" fillId="0" borderId="0"/>
    <xf numFmtId="0" fontId="2" fillId="0" borderId="0"/>
    <xf numFmtId="43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  <xf numFmtId="0" fontId="35" fillId="0" borderId="0"/>
    <xf numFmtId="0" fontId="35" fillId="0" borderId="0"/>
    <xf numFmtId="44" fontId="12" fillId="0" borderId="0" applyFont="0" applyFill="0" applyBorder="0" applyAlignment="0" applyProtection="0"/>
  </cellStyleXfs>
  <cellXfs count="498">
    <xf numFmtId="0" fontId="0" fillId="0" borderId="0" xfId="0"/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4" fillId="2" borderId="9" xfId="0" applyFont="1" applyFill="1" applyBorder="1" applyAlignment="1">
      <alignment horizontal="left" vertical="center" indent="1"/>
    </xf>
    <xf numFmtId="4" fontId="9" fillId="2" borderId="0" xfId="0" applyNumberFormat="1" applyFont="1" applyFill="1" applyAlignment="1">
      <alignment vertical="center"/>
    </xf>
    <xf numFmtId="2" fontId="14" fillId="2" borderId="7" xfId="0" applyNumberFormat="1" applyFont="1" applyFill="1" applyBorder="1" applyAlignment="1">
      <alignment horizontal="center"/>
    </xf>
    <xf numFmtId="0" fontId="14" fillId="2" borderId="0" xfId="0" applyFont="1" applyFill="1" applyAlignment="1">
      <alignment vertical="center"/>
    </xf>
    <xf numFmtId="0" fontId="9" fillId="2" borderId="0" xfId="0" applyFont="1" applyFill="1" applyAlignment="1">
      <alignment horizontal="left" indent="1"/>
    </xf>
    <xf numFmtId="0" fontId="18" fillId="2" borderId="12" xfId="0" applyFont="1" applyFill="1" applyBorder="1"/>
    <xf numFmtId="0" fontId="9" fillId="4" borderId="12" xfId="0" applyFont="1" applyFill="1" applyBorder="1" applyAlignment="1">
      <alignment horizontal="center"/>
    </xf>
    <xf numFmtId="4" fontId="9" fillId="2" borderId="0" xfId="0" applyNumberFormat="1" applyFont="1" applyFill="1"/>
    <xf numFmtId="4" fontId="9" fillId="2" borderId="8" xfId="0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indent="1"/>
    </xf>
    <xf numFmtId="4" fontId="14" fillId="2" borderId="8" xfId="0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left" indent="1"/>
    </xf>
    <xf numFmtId="0" fontId="14" fillId="2" borderId="0" xfId="0" applyFont="1" applyFill="1" applyAlignment="1">
      <alignment horizontal="center" vertical="center"/>
    </xf>
    <xf numFmtId="0" fontId="14" fillId="2" borderId="8" xfId="0" applyFont="1" applyFill="1" applyBorder="1" applyAlignment="1">
      <alignment horizontal="left" indent="1"/>
    </xf>
    <xf numFmtId="0" fontId="14" fillId="7" borderId="8" xfId="0" applyFont="1" applyFill="1" applyBorder="1" applyAlignment="1">
      <alignment horizontal="left" indent="1"/>
    </xf>
    <xf numFmtId="166" fontId="14" fillId="2" borderId="8" xfId="0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left" indent="2"/>
    </xf>
    <xf numFmtId="10" fontId="14" fillId="2" borderId="8" xfId="0" applyNumberFormat="1" applyFont="1" applyFill="1" applyBorder="1" applyAlignment="1">
      <alignment horizontal="center"/>
    </xf>
    <xf numFmtId="10" fontId="9" fillId="2" borderId="8" xfId="0" applyNumberFormat="1" applyFont="1" applyFill="1" applyBorder="1" applyAlignment="1">
      <alignment horizontal="center"/>
    </xf>
    <xf numFmtId="2" fontId="14" fillId="2" borderId="8" xfId="0" applyNumberFormat="1" applyFont="1" applyFill="1" applyBorder="1" applyAlignment="1">
      <alignment horizontal="center"/>
    </xf>
    <xf numFmtId="2" fontId="9" fillId="2" borderId="8" xfId="0" applyNumberFormat="1" applyFont="1" applyFill="1" applyBorder="1" applyAlignment="1">
      <alignment horizontal="center"/>
    </xf>
    <xf numFmtId="0" fontId="14" fillId="6" borderId="8" xfId="0" applyFont="1" applyFill="1" applyBorder="1" applyAlignment="1">
      <alignment horizontal="left" indent="1"/>
    </xf>
    <xf numFmtId="166" fontId="14" fillId="7" borderId="8" xfId="0" applyNumberFormat="1" applyFont="1" applyFill="1" applyBorder="1" applyAlignment="1">
      <alignment horizontal="center"/>
    </xf>
    <xf numFmtId="166" fontId="14" fillId="6" borderId="8" xfId="0" applyNumberFormat="1" applyFont="1" applyFill="1" applyBorder="1" applyAlignment="1">
      <alignment horizontal="center"/>
    </xf>
    <xf numFmtId="166" fontId="14" fillId="2" borderId="8" xfId="0" applyNumberFormat="1" applyFont="1" applyFill="1" applyBorder="1" applyAlignment="1">
      <alignment horizontal="left" indent="1"/>
    </xf>
    <xf numFmtId="10" fontId="34" fillId="2" borderId="0" xfId="0" applyNumberFormat="1" applyFont="1" applyFill="1" applyAlignment="1">
      <alignment horizontal="center"/>
    </xf>
    <xf numFmtId="0" fontId="9" fillId="2" borderId="1" xfId="0" applyFont="1" applyFill="1" applyBorder="1"/>
    <xf numFmtId="4" fontId="9" fillId="2" borderId="1" xfId="0" applyNumberFormat="1" applyFont="1" applyFill="1" applyBorder="1"/>
    <xf numFmtId="0" fontId="14" fillId="5" borderId="8" xfId="0" applyFont="1" applyFill="1" applyBorder="1" applyAlignment="1">
      <alignment horizontal="center"/>
    </xf>
    <xf numFmtId="0" fontId="41" fillId="2" borderId="0" xfId="0" applyFont="1" applyFill="1"/>
    <xf numFmtId="0" fontId="14" fillId="6" borderId="8" xfId="0" applyFont="1" applyFill="1" applyBorder="1" applyAlignment="1">
      <alignment horizontal="left" vertical="center" indent="1"/>
    </xf>
    <xf numFmtId="10" fontId="34" fillId="2" borderId="8" xfId="0" applyNumberFormat="1" applyFont="1" applyFill="1" applyBorder="1" applyAlignment="1">
      <alignment horizontal="center" vertical="center"/>
    </xf>
    <xf numFmtId="2" fontId="34" fillId="2" borderId="8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 indent="1"/>
    </xf>
    <xf numFmtId="4" fontId="9" fillId="2" borderId="0" xfId="0" applyNumberFormat="1" applyFont="1" applyFill="1" applyAlignment="1">
      <alignment horizontal="left" indent="1"/>
    </xf>
    <xf numFmtId="4" fontId="9" fillId="2" borderId="1" xfId="0" applyNumberFormat="1" applyFont="1" applyFill="1" applyBorder="1" applyAlignment="1">
      <alignment vertical="center"/>
    </xf>
    <xf numFmtId="4" fontId="14" fillId="2" borderId="0" xfId="0" applyNumberFormat="1" applyFont="1" applyFill="1" applyAlignment="1">
      <alignment vertical="center"/>
    </xf>
    <xf numFmtId="0" fontId="16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166" fontId="14" fillId="2" borderId="13" xfId="0" applyNumberFormat="1" applyFont="1" applyFill="1" applyBorder="1" applyAlignment="1">
      <alignment horizontal="center"/>
    </xf>
    <xf numFmtId="0" fontId="14" fillId="5" borderId="5" xfId="0" applyFont="1" applyFill="1" applyBorder="1" applyAlignment="1">
      <alignment horizontal="center"/>
    </xf>
    <xf numFmtId="0" fontId="14" fillId="5" borderId="7" xfId="0" applyFont="1" applyFill="1" applyBorder="1" applyAlignment="1">
      <alignment horizontal="center"/>
    </xf>
    <xf numFmtId="0" fontId="16" fillId="6" borderId="0" xfId="0" applyFont="1" applyFill="1" applyAlignment="1">
      <alignment horizontal="right" vertical="center"/>
    </xf>
    <xf numFmtId="0" fontId="16" fillId="6" borderId="4" xfId="0" applyFont="1" applyFill="1" applyBorder="1" applyAlignment="1">
      <alignment horizontal="right" vertical="center"/>
    </xf>
    <xf numFmtId="166" fontId="8" fillId="2" borderId="0" xfId="19" applyNumberFormat="1" applyFont="1" applyFill="1" applyBorder="1" applyAlignment="1">
      <alignment horizontal="right" vertical="center"/>
    </xf>
    <xf numFmtId="166" fontId="8" fillId="2" borderId="4" xfId="19" applyNumberFormat="1" applyFont="1" applyFill="1" applyBorder="1" applyAlignment="1">
      <alignment horizontal="right" vertical="center"/>
    </xf>
    <xf numFmtId="166" fontId="8" fillId="2" borderId="12" xfId="19" applyNumberFormat="1" applyFont="1" applyFill="1" applyBorder="1" applyAlignment="1">
      <alignment horizontal="right" vertical="center"/>
    </xf>
    <xf numFmtId="166" fontId="8" fillId="2" borderId="10" xfId="19" applyNumberFormat="1" applyFont="1" applyFill="1" applyBorder="1" applyAlignment="1">
      <alignment horizontal="right" vertical="center"/>
    </xf>
    <xf numFmtId="4" fontId="9" fillId="2" borderId="6" xfId="0" applyNumberFormat="1" applyFont="1" applyFill="1" applyBorder="1" applyAlignment="1">
      <alignment vertical="center"/>
    </xf>
    <xf numFmtId="4" fontId="9" fillId="2" borderId="6" xfId="0" applyNumberFormat="1" applyFont="1" applyFill="1" applyBorder="1"/>
    <xf numFmtId="4" fontId="14" fillId="2" borderId="5" xfId="0" applyNumberFormat="1" applyFont="1" applyFill="1" applyBorder="1" applyAlignment="1">
      <alignment horizontal="center"/>
    </xf>
    <xf numFmtId="4" fontId="9" fillId="2" borderId="5" xfId="0" applyNumberFormat="1" applyFont="1" applyFill="1" applyBorder="1" applyAlignment="1">
      <alignment horizontal="center"/>
    </xf>
    <xf numFmtId="166" fontId="14" fillId="2" borderId="5" xfId="0" applyNumberFormat="1" applyFont="1" applyFill="1" applyBorder="1" applyAlignment="1">
      <alignment horizontal="center"/>
    </xf>
    <xf numFmtId="4" fontId="14" fillId="2" borderId="7" xfId="0" applyNumberFormat="1" applyFont="1" applyFill="1" applyBorder="1" applyAlignment="1">
      <alignment horizontal="center"/>
    </xf>
    <xf numFmtId="4" fontId="9" fillId="2" borderId="7" xfId="0" applyNumberFormat="1" applyFont="1" applyFill="1" applyBorder="1" applyAlignment="1">
      <alignment horizontal="center"/>
    </xf>
    <xf numFmtId="166" fontId="14" fillId="2" borderId="7" xfId="0" applyNumberFormat="1" applyFont="1" applyFill="1" applyBorder="1" applyAlignment="1">
      <alignment horizontal="center"/>
    </xf>
    <xf numFmtId="2" fontId="9" fillId="2" borderId="7" xfId="0" applyNumberFormat="1" applyFont="1" applyFill="1" applyBorder="1" applyAlignment="1">
      <alignment horizontal="center"/>
    </xf>
    <xf numFmtId="0" fontId="14" fillId="5" borderId="18" xfId="0" applyFont="1" applyFill="1" applyBorder="1" applyAlignment="1">
      <alignment horizontal="center"/>
    </xf>
    <xf numFmtId="4" fontId="9" fillId="2" borderId="17" xfId="0" applyNumberFormat="1" applyFont="1" applyFill="1" applyBorder="1"/>
    <xf numFmtId="4" fontId="14" fillId="2" borderId="18" xfId="0" applyNumberFormat="1" applyFont="1" applyFill="1" applyBorder="1" applyAlignment="1">
      <alignment horizontal="center"/>
    </xf>
    <xf numFmtId="4" fontId="9" fillId="2" borderId="18" xfId="0" applyNumberFormat="1" applyFont="1" applyFill="1" applyBorder="1" applyAlignment="1">
      <alignment horizontal="center"/>
    </xf>
    <xf numFmtId="166" fontId="14" fillId="2" borderId="18" xfId="0" applyNumberFormat="1" applyFont="1" applyFill="1" applyBorder="1" applyAlignment="1">
      <alignment horizontal="center"/>
    </xf>
    <xf numFmtId="4" fontId="9" fillId="2" borderId="19" xfId="0" applyNumberFormat="1" applyFont="1" applyFill="1" applyBorder="1"/>
    <xf numFmtId="44" fontId="16" fillId="2" borderId="8" xfId="0" applyNumberFormat="1" applyFont="1" applyFill="1" applyBorder="1" applyAlignment="1">
      <alignment vertical="center"/>
    </xf>
    <xf numFmtId="0" fontId="14" fillId="2" borderId="0" xfId="0" applyFont="1" applyFill="1" applyAlignment="1">
      <alignment horizontal="right"/>
    </xf>
    <xf numFmtId="0" fontId="16" fillId="2" borderId="5" xfId="0" applyFont="1" applyFill="1" applyBorder="1" applyAlignment="1">
      <alignment horizontal="left" vertical="center" indent="1"/>
    </xf>
    <xf numFmtId="0" fontId="16" fillId="6" borderId="11" xfId="0" applyFont="1" applyFill="1" applyBorder="1" applyAlignment="1">
      <alignment horizontal="left" vertical="center" indent="1"/>
    </xf>
    <xf numFmtId="0" fontId="16" fillId="2" borderId="2" xfId="0" applyFont="1" applyFill="1" applyBorder="1" applyAlignment="1">
      <alignment horizontal="left" vertical="center" indent="1"/>
    </xf>
    <xf numFmtId="3" fontId="14" fillId="4" borderId="15" xfId="0" applyNumberFormat="1" applyFont="1" applyFill="1" applyBorder="1" applyAlignment="1" applyProtection="1">
      <alignment horizontal="center" vertical="center"/>
      <protection locked="0"/>
    </xf>
    <xf numFmtId="3" fontId="22" fillId="6" borderId="13" xfId="0" applyNumberFormat="1" applyFont="1" applyFill="1" applyBorder="1" applyAlignment="1">
      <alignment horizontal="center" vertical="center"/>
    </xf>
    <xf numFmtId="10" fontId="9" fillId="2" borderId="7" xfId="0" applyNumberFormat="1" applyFont="1" applyFill="1" applyBorder="1" applyAlignment="1">
      <alignment horizontal="center"/>
    </xf>
    <xf numFmtId="166" fontId="14" fillId="7" borderId="7" xfId="0" applyNumberFormat="1" applyFont="1" applyFill="1" applyBorder="1" applyAlignment="1">
      <alignment horizontal="center"/>
    </xf>
    <xf numFmtId="166" fontId="14" fillId="6" borderId="7" xfId="0" applyNumberFormat="1" applyFont="1" applyFill="1" applyBorder="1" applyAlignment="1">
      <alignment horizontal="center"/>
    </xf>
    <xf numFmtId="10" fontId="14" fillId="2" borderId="18" xfId="0" applyNumberFormat="1" applyFont="1" applyFill="1" applyBorder="1" applyAlignment="1">
      <alignment horizontal="center"/>
    </xf>
    <xf numFmtId="4" fontId="9" fillId="2" borderId="16" xfId="0" applyNumberFormat="1" applyFont="1" applyFill="1" applyBorder="1"/>
    <xf numFmtId="166" fontId="14" fillId="7" borderId="18" xfId="0" applyNumberFormat="1" applyFont="1" applyFill="1" applyBorder="1" applyAlignment="1">
      <alignment horizontal="center"/>
    </xf>
    <xf numFmtId="166" fontId="14" fillId="6" borderId="18" xfId="0" applyNumberFormat="1" applyFont="1" applyFill="1" applyBorder="1" applyAlignment="1">
      <alignment horizontal="center"/>
    </xf>
    <xf numFmtId="10" fontId="40" fillId="2" borderId="0" xfId="0" applyNumberFormat="1" applyFont="1" applyFill="1" applyAlignment="1">
      <alignment horizontal="center"/>
    </xf>
    <xf numFmtId="0" fontId="14" fillId="4" borderId="8" xfId="0" applyFont="1" applyFill="1" applyBorder="1" applyAlignment="1" applyProtection="1">
      <alignment horizontal="center" vertical="center"/>
      <protection locked="0"/>
    </xf>
    <xf numFmtId="166" fontId="14" fillId="4" borderId="8" xfId="0" applyNumberFormat="1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>
      <alignment horizontal="left" vertical="center" indent="1"/>
    </xf>
    <xf numFmtId="0" fontId="14" fillId="2" borderId="0" xfId="0" applyFont="1" applyFill="1" applyAlignment="1">
      <alignment horizontal="center" vertical="center"/>
    </xf>
    <xf numFmtId="0" fontId="14" fillId="2" borderId="11" xfId="0" applyFont="1" applyFill="1" applyBorder="1" applyAlignment="1">
      <alignment horizontal="left" wrapText="1" indent="1"/>
    </xf>
    <xf numFmtId="0" fontId="14" fillId="2" borderId="1" xfId="0" applyFont="1" applyFill="1" applyBorder="1" applyAlignment="1">
      <alignment horizontal="left" wrapText="1" indent="1"/>
    </xf>
    <xf numFmtId="0" fontId="14" fillId="2" borderId="3" xfId="0" applyFont="1" applyFill="1" applyBorder="1" applyAlignment="1">
      <alignment horizontal="left" wrapText="1" indent="1"/>
    </xf>
    <xf numFmtId="2" fontId="14" fillId="4" borderId="13" xfId="0" applyNumberFormat="1" applyFont="1" applyFill="1" applyBorder="1" applyAlignment="1" applyProtection="1">
      <alignment horizontal="center" vertical="center"/>
      <protection locked="0"/>
    </xf>
    <xf numFmtId="2" fontId="14" fillId="4" borderId="15" xfId="0" applyNumberFormat="1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>
      <alignment horizontal="left" vertical="top" wrapText="1" indent="1"/>
    </xf>
    <xf numFmtId="0" fontId="10" fillId="2" borderId="12" xfId="0" applyFont="1" applyFill="1" applyBorder="1" applyAlignment="1">
      <alignment horizontal="left" vertical="top" wrapText="1" indent="1"/>
    </xf>
    <xf numFmtId="0" fontId="10" fillId="2" borderId="10" xfId="0" applyFont="1" applyFill="1" applyBorder="1" applyAlignment="1">
      <alignment horizontal="left" vertical="top" wrapText="1" indent="1"/>
    </xf>
    <xf numFmtId="0" fontId="14" fillId="2" borderId="11" xfId="0" applyFont="1" applyFill="1" applyBorder="1" applyAlignment="1">
      <alignment horizontal="left" indent="1"/>
    </xf>
    <xf numFmtId="0" fontId="14" fillId="2" borderId="1" xfId="0" applyFont="1" applyFill="1" applyBorder="1" applyAlignment="1">
      <alignment horizontal="left" indent="1"/>
    </xf>
    <xf numFmtId="0" fontId="14" fillId="2" borderId="3" xfId="0" applyFont="1" applyFill="1" applyBorder="1" applyAlignment="1">
      <alignment horizontal="left" indent="1"/>
    </xf>
    <xf numFmtId="0" fontId="14" fillId="2" borderId="5" xfId="0" applyFont="1" applyFill="1" applyBorder="1" applyAlignment="1">
      <alignment horizontal="left" vertical="center" indent="1"/>
    </xf>
    <xf numFmtId="0" fontId="14" fillId="2" borderId="6" xfId="0" applyFont="1" applyFill="1" applyBorder="1" applyAlignment="1">
      <alignment horizontal="left" vertical="center" indent="1"/>
    </xf>
    <xf numFmtId="0" fontId="14" fillId="2" borderId="7" xfId="0" applyFont="1" applyFill="1" applyBorder="1" applyAlignment="1">
      <alignment horizontal="left" vertical="center" indent="1"/>
    </xf>
    <xf numFmtId="0" fontId="14" fillId="5" borderId="5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left" vertical="center" indent="1"/>
    </xf>
    <xf numFmtId="0" fontId="14" fillId="2" borderId="14" xfId="0" applyFont="1" applyFill="1" applyBorder="1" applyAlignment="1">
      <alignment horizontal="left" vertical="center" indent="1"/>
    </xf>
    <xf numFmtId="3" fontId="9" fillId="6" borderId="11" xfId="0" applyNumberFormat="1" applyFont="1" applyFill="1" applyBorder="1" applyAlignment="1">
      <alignment horizontal="center" vertical="center"/>
    </xf>
    <xf numFmtId="3" fontId="9" fillId="6" borderId="1" xfId="0" applyNumberFormat="1" applyFont="1" applyFill="1" applyBorder="1" applyAlignment="1">
      <alignment horizontal="center" vertical="center"/>
    </xf>
    <xf numFmtId="3" fontId="9" fillId="6" borderId="3" xfId="0" applyNumberFormat="1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indent="1"/>
    </xf>
    <xf numFmtId="3" fontId="14" fillId="4" borderId="9" xfId="0" applyNumberFormat="1" applyFont="1" applyFill="1" applyBorder="1" applyAlignment="1" applyProtection="1">
      <alignment horizontal="center" vertical="center"/>
      <protection locked="0"/>
    </xf>
    <xf numFmtId="3" fontId="14" fillId="4" borderId="12" xfId="0" applyNumberFormat="1" applyFont="1" applyFill="1" applyBorder="1" applyAlignment="1" applyProtection="1">
      <alignment horizontal="center" vertical="center"/>
      <protection locked="0"/>
    </xf>
    <xf numFmtId="3" fontId="14" fillId="4" borderId="10" xfId="0" applyNumberFormat="1" applyFont="1" applyFill="1" applyBorder="1" applyAlignment="1" applyProtection="1">
      <alignment horizontal="center" vertical="center"/>
      <protection locked="0"/>
    </xf>
    <xf numFmtId="0" fontId="18" fillId="2" borderId="14" xfId="0" applyFont="1" applyFill="1" applyBorder="1" applyAlignment="1">
      <alignment horizontal="right" vertical="center"/>
    </xf>
    <xf numFmtId="0" fontId="18" fillId="2" borderId="15" xfId="0" applyFont="1" applyFill="1" applyBorder="1" applyAlignment="1">
      <alignment horizontal="right" vertical="center"/>
    </xf>
    <xf numFmtId="3" fontId="9" fillId="8" borderId="0" xfId="0" applyNumberFormat="1" applyFont="1" applyFill="1" applyBorder="1" applyAlignment="1" applyProtection="1">
      <alignment horizontal="center"/>
      <protection locked="0"/>
    </xf>
    <xf numFmtId="0" fontId="9" fillId="8" borderId="0" xfId="0" applyFont="1" applyFill="1" applyBorder="1"/>
    <xf numFmtId="0" fontId="9" fillId="8" borderId="0" xfId="0" applyFont="1" applyFill="1" applyBorder="1" applyAlignment="1">
      <alignment horizontal="left" indent="1"/>
    </xf>
    <xf numFmtId="0" fontId="9" fillId="8" borderId="0" xfId="4" applyFont="1" applyFill="1" applyBorder="1" applyAlignment="1" applyProtection="1">
      <alignment horizontal="center" vertical="center"/>
      <protection locked="0"/>
    </xf>
    <xf numFmtId="0" fontId="9" fillId="8" borderId="0" xfId="0" applyFont="1" applyFill="1" applyBorder="1" applyAlignment="1" applyProtection="1">
      <alignment horizontal="center"/>
      <protection locked="0"/>
    </xf>
    <xf numFmtId="2" fontId="9" fillId="8" borderId="0" xfId="0" applyNumberFormat="1" applyFont="1" applyFill="1" applyBorder="1" applyAlignment="1" applyProtection="1">
      <alignment horizontal="center"/>
      <protection locked="0"/>
    </xf>
    <xf numFmtId="0" fontId="9" fillId="8" borderId="0" xfId="0" applyFont="1" applyFill="1" applyBorder="1" applyAlignment="1">
      <alignment vertical="center"/>
    </xf>
    <xf numFmtId="0" fontId="9" fillId="8" borderId="0" xfId="0" applyFont="1" applyFill="1" applyBorder="1" applyAlignment="1">
      <alignment horizontal="left" indent="1"/>
    </xf>
    <xf numFmtId="9" fontId="9" fillId="8" borderId="0" xfId="0" applyNumberFormat="1" applyFont="1" applyFill="1" applyBorder="1" applyAlignment="1" applyProtection="1">
      <alignment horizontal="center"/>
      <protection locked="0"/>
    </xf>
    <xf numFmtId="10" fontId="9" fillId="8" borderId="0" xfId="4" applyNumberFormat="1" applyFont="1" applyFill="1" applyBorder="1" applyAlignment="1" applyProtection="1">
      <alignment horizontal="center" vertical="center"/>
      <protection locked="0"/>
    </xf>
    <xf numFmtId="0" fontId="9" fillId="8" borderId="0" xfId="0" applyFont="1" applyFill="1" applyBorder="1" applyAlignment="1">
      <alignment horizontal="left"/>
    </xf>
    <xf numFmtId="0" fontId="9" fillId="8" borderId="0" xfId="0" applyFont="1" applyFill="1" applyBorder="1" applyAlignment="1">
      <alignment horizontal="center" vertical="center"/>
    </xf>
    <xf numFmtId="0" fontId="14" fillId="8" borderId="0" xfId="14" applyFont="1" applyFill="1" applyBorder="1" applyAlignment="1">
      <alignment horizontal="left" vertical="center"/>
    </xf>
    <xf numFmtId="0" fontId="9" fillId="8" borderId="0" xfId="15" applyFont="1" applyFill="1" applyBorder="1" applyAlignment="1">
      <alignment horizontal="center" vertical="center"/>
    </xf>
    <xf numFmtId="0" fontId="9" fillId="8" borderId="0" xfId="15" applyFont="1" applyFill="1" applyBorder="1" applyAlignment="1">
      <alignment horizontal="center" vertical="center"/>
    </xf>
    <xf numFmtId="0" fontId="14" fillId="8" borderId="0" xfId="15" applyFont="1" applyFill="1" applyBorder="1" applyAlignment="1">
      <alignment horizontal="center" vertical="center"/>
    </xf>
    <xf numFmtId="0" fontId="14" fillId="8" borderId="0" xfId="0" applyFont="1" applyFill="1" applyBorder="1" applyAlignment="1">
      <alignment horizontal="left" vertical="center" indent="1"/>
    </xf>
    <xf numFmtId="0" fontId="14" fillId="8" borderId="0" xfId="0" applyFont="1" applyFill="1" applyBorder="1" applyAlignment="1">
      <alignment horizontal="center" vertical="center"/>
    </xf>
    <xf numFmtId="2" fontId="14" fillId="8" borderId="0" xfId="0" applyNumberFormat="1" applyFont="1" applyFill="1" applyBorder="1" applyAlignment="1">
      <alignment horizontal="right" vertical="center"/>
    </xf>
    <xf numFmtId="3" fontId="9" fillId="8" borderId="0" xfId="0" applyNumberFormat="1" applyFont="1" applyFill="1" applyBorder="1" applyAlignment="1">
      <alignment vertical="center"/>
    </xf>
    <xf numFmtId="3" fontId="14" fillId="8" borderId="0" xfId="0" applyNumberFormat="1" applyFont="1" applyFill="1" applyBorder="1" applyAlignment="1">
      <alignment horizontal="right" vertical="center"/>
    </xf>
    <xf numFmtId="10" fontId="14" fillId="8" borderId="0" xfId="0" applyNumberFormat="1" applyFont="1" applyFill="1" applyBorder="1" applyAlignment="1">
      <alignment horizontal="right" vertical="center"/>
    </xf>
    <xf numFmtId="0" fontId="14" fillId="8" borderId="0" xfId="0" applyFont="1" applyFill="1" applyBorder="1" applyAlignment="1">
      <alignment horizontal="left" vertical="center"/>
    </xf>
    <xf numFmtId="3" fontId="14" fillId="8" borderId="0" xfId="0" applyNumberFormat="1" applyFont="1" applyFill="1" applyBorder="1" applyAlignment="1">
      <alignment vertical="center"/>
    </xf>
    <xf numFmtId="0" fontId="14" fillId="8" borderId="0" xfId="0" applyFont="1" applyFill="1" applyBorder="1" applyAlignment="1">
      <alignment vertical="center"/>
    </xf>
    <xf numFmtId="0" fontId="9" fillId="8" borderId="0" xfId="0" applyFont="1" applyFill="1" applyBorder="1" applyAlignment="1">
      <alignment horizontal="left" vertical="center" indent="1"/>
    </xf>
    <xf numFmtId="0" fontId="9" fillId="8" borderId="0" xfId="0" applyFont="1" applyFill="1" applyBorder="1" applyAlignment="1">
      <alignment horizontal="right" vertical="center"/>
    </xf>
    <xf numFmtId="0" fontId="14" fillId="8" borderId="0" xfId="0" applyFont="1" applyFill="1" applyBorder="1" applyAlignment="1">
      <alignment horizontal="right" vertical="center"/>
    </xf>
    <xf numFmtId="172" fontId="14" fillId="8" borderId="0" xfId="0" applyNumberFormat="1" applyFont="1" applyFill="1" applyBorder="1" applyAlignment="1">
      <alignment vertical="center"/>
    </xf>
    <xf numFmtId="166" fontId="14" fillId="8" borderId="0" xfId="0" applyNumberFormat="1" applyFont="1" applyFill="1" applyBorder="1" applyAlignment="1">
      <alignment vertical="center"/>
    </xf>
    <xf numFmtId="0" fontId="14" fillId="8" borderId="0" xfId="0" applyFont="1" applyFill="1" applyBorder="1" applyAlignment="1">
      <alignment horizontal="left" indent="1"/>
    </xf>
    <xf numFmtId="182" fontId="9" fillId="8" borderId="0" xfId="0" applyNumberFormat="1" applyFont="1" applyFill="1" applyBorder="1" applyAlignment="1">
      <alignment horizontal="right" vertical="center"/>
    </xf>
    <xf numFmtId="183" fontId="9" fillId="8" borderId="0" xfId="0" applyNumberFormat="1" applyFont="1" applyFill="1" applyBorder="1" applyAlignment="1">
      <alignment horizontal="right" vertical="center"/>
    </xf>
    <xf numFmtId="183" fontId="9" fillId="8" borderId="0" xfId="0" applyNumberFormat="1" applyFont="1" applyFill="1" applyBorder="1"/>
    <xf numFmtId="0" fontId="14" fillId="8" borderId="0" xfId="0" applyFont="1" applyFill="1" applyBorder="1" applyAlignment="1">
      <alignment horizontal="left" indent="2"/>
    </xf>
    <xf numFmtId="0" fontId="9" fillId="8" borderId="0" xfId="15" applyFont="1" applyFill="1" applyBorder="1" applyAlignment="1">
      <alignment vertical="center"/>
    </xf>
    <xf numFmtId="10" fontId="9" fillId="8" borderId="0" xfId="0" applyNumberFormat="1" applyFont="1" applyFill="1" applyBorder="1" applyAlignment="1">
      <alignment horizontal="center"/>
    </xf>
    <xf numFmtId="3" fontId="9" fillId="8" borderId="0" xfId="0" applyNumberFormat="1" applyFont="1" applyFill="1" applyBorder="1" applyAlignment="1">
      <alignment horizontal="center"/>
    </xf>
    <xf numFmtId="2" fontId="9" fillId="8" borderId="0" xfId="0" applyNumberFormat="1" applyFont="1" applyFill="1" applyBorder="1" applyAlignment="1">
      <alignment horizontal="center" vertical="center"/>
    </xf>
    <xf numFmtId="2" fontId="9" fillId="8" borderId="0" xfId="0" applyNumberFormat="1" applyFont="1" applyFill="1" applyBorder="1" applyAlignment="1">
      <alignment horizontal="center"/>
    </xf>
    <xf numFmtId="2" fontId="14" fillId="8" borderId="0" xfId="0" applyNumberFormat="1" applyFont="1" applyFill="1" applyBorder="1" applyAlignment="1">
      <alignment horizontal="left" indent="1"/>
    </xf>
    <xf numFmtId="2" fontId="9" fillId="8" borderId="0" xfId="0" applyNumberFormat="1" applyFont="1" applyFill="1" applyBorder="1" applyAlignment="1">
      <alignment horizontal="right" vertical="center"/>
    </xf>
    <xf numFmtId="2" fontId="9" fillId="8" borderId="0" xfId="0" applyNumberFormat="1" applyFont="1" applyFill="1" applyBorder="1"/>
    <xf numFmtId="0" fontId="31" fillId="8" borderId="0" xfId="0" applyFont="1" applyFill="1" applyBorder="1"/>
    <xf numFmtId="0" fontId="22" fillId="8" borderId="0" xfId="0" applyFont="1" applyFill="1" applyBorder="1" applyAlignment="1">
      <alignment horizontal="center"/>
    </xf>
    <xf numFmtId="0" fontId="27" fillId="8" borderId="0" xfId="4" applyFont="1" applyFill="1" applyBorder="1" applyAlignment="1">
      <alignment vertical="center"/>
    </xf>
    <xf numFmtId="0" fontId="27" fillId="8" borderId="0" xfId="4" applyFont="1" applyFill="1" applyBorder="1" applyAlignment="1">
      <alignment horizontal="center" vertical="center"/>
    </xf>
    <xf numFmtId="0" fontId="27" fillId="8" borderId="0" xfId="4" applyFont="1" applyFill="1" applyBorder="1" applyAlignment="1">
      <alignment horizontal="center" vertical="center"/>
    </xf>
    <xf numFmtId="0" fontId="27" fillId="8" borderId="0" xfId="0" applyFont="1" applyFill="1" applyBorder="1" applyAlignment="1">
      <alignment horizontal="left" vertical="center" wrapText="1" indent="1"/>
    </xf>
    <xf numFmtId="0" fontId="28" fillId="8" borderId="0" xfId="0" applyFont="1" applyFill="1" applyBorder="1" applyAlignment="1">
      <alignment vertical="center" wrapText="1"/>
    </xf>
    <xf numFmtId="0" fontId="31" fillId="8" borderId="0" xfId="0" applyFont="1" applyFill="1" applyBorder="1" applyAlignment="1">
      <alignment horizontal="left" indent="1"/>
    </xf>
    <xf numFmtId="0" fontId="28" fillId="8" borderId="0" xfId="4" applyFont="1" applyFill="1" applyBorder="1" applyAlignment="1">
      <alignment vertical="center"/>
    </xf>
    <xf numFmtId="0" fontId="28" fillId="8" borderId="0" xfId="4" applyFont="1" applyFill="1" applyBorder="1" applyAlignment="1">
      <alignment horizontal="center" vertical="center"/>
    </xf>
    <xf numFmtId="0" fontId="28" fillId="8" borderId="0" xfId="4" applyFont="1" applyFill="1" applyBorder="1" applyAlignment="1">
      <alignment horizontal="center" vertical="center" wrapText="1"/>
    </xf>
    <xf numFmtId="0" fontId="22" fillId="8" borderId="0" xfId="0" applyFont="1" applyFill="1" applyBorder="1" applyAlignment="1">
      <alignment horizontal="center" vertical="center" wrapText="1"/>
    </xf>
    <xf numFmtId="0" fontId="28" fillId="8" borderId="0" xfId="0" applyFont="1" applyFill="1" applyBorder="1" applyAlignment="1">
      <alignment horizontal="left" vertical="center" wrapText="1" indent="1"/>
    </xf>
    <xf numFmtId="0" fontId="28" fillId="8" borderId="0" xfId="4" applyFont="1" applyFill="1" applyBorder="1" applyAlignment="1" applyProtection="1">
      <alignment horizontal="left" vertical="center" wrapText="1" indent="1"/>
      <protection locked="0"/>
    </xf>
    <xf numFmtId="0" fontId="28" fillId="8" borderId="0" xfId="4" applyFont="1" applyFill="1" applyBorder="1" applyAlignment="1" applyProtection="1">
      <alignment horizontal="center" vertical="center" wrapText="1"/>
      <protection locked="0"/>
    </xf>
    <xf numFmtId="3" fontId="28" fillId="8" borderId="0" xfId="4" applyNumberFormat="1" applyFont="1" applyFill="1" applyBorder="1" applyAlignment="1" applyProtection="1">
      <alignment horizontal="center" vertical="center" wrapText="1"/>
      <protection locked="0"/>
    </xf>
    <xf numFmtId="166" fontId="28" fillId="8" borderId="0" xfId="4" applyNumberFormat="1" applyFont="1" applyFill="1" applyBorder="1" applyAlignment="1">
      <alignment horizontal="center" vertical="center"/>
    </xf>
    <xf numFmtId="166" fontId="28" fillId="8" borderId="0" xfId="4" applyNumberFormat="1" applyFont="1" applyFill="1" applyBorder="1" applyAlignment="1" applyProtection="1">
      <alignment horizontal="center" vertical="center"/>
      <protection locked="0"/>
    </xf>
    <xf numFmtId="4" fontId="28" fillId="8" borderId="0" xfId="4" applyNumberFormat="1" applyFont="1" applyFill="1" applyBorder="1" applyAlignment="1" applyProtection="1">
      <alignment horizontal="center" vertical="center"/>
      <protection locked="0"/>
    </xf>
    <xf numFmtId="4" fontId="28" fillId="8" borderId="0" xfId="4" applyNumberFormat="1" applyFont="1" applyFill="1" applyBorder="1" applyAlignment="1">
      <alignment horizontal="center" vertical="center"/>
    </xf>
    <xf numFmtId="4" fontId="28" fillId="8" borderId="0" xfId="4" applyNumberFormat="1" applyFont="1" applyFill="1" applyBorder="1" applyAlignment="1">
      <alignment horizontal="center" vertical="center" wrapText="1"/>
    </xf>
    <xf numFmtId="10" fontId="28" fillId="8" borderId="0" xfId="4" applyNumberFormat="1" applyFont="1" applyFill="1" applyBorder="1" applyAlignment="1">
      <alignment horizontal="center" vertical="center"/>
    </xf>
    <xf numFmtId="0" fontId="28" fillId="8" borderId="0" xfId="4" applyFont="1" applyFill="1" applyBorder="1" applyAlignment="1" applyProtection="1">
      <alignment horizontal="center" vertical="center"/>
      <protection locked="0"/>
    </xf>
    <xf numFmtId="172" fontId="28" fillId="8" borderId="0" xfId="4" applyNumberFormat="1" applyFont="1" applyFill="1" applyBorder="1" applyAlignment="1">
      <alignment horizontal="center" vertical="center"/>
    </xf>
    <xf numFmtId="0" fontId="42" fillId="8" borderId="0" xfId="0" applyFont="1" applyFill="1" applyBorder="1" applyAlignment="1">
      <alignment horizontal="left" vertical="center" indent="1"/>
    </xf>
    <xf numFmtId="0" fontId="32" fillId="8" borderId="0" xfId="0" applyFont="1" applyFill="1" applyBorder="1" applyAlignment="1">
      <alignment horizontal="center" vertical="center"/>
    </xf>
    <xf numFmtId="0" fontId="32" fillId="8" borderId="0" xfId="0" applyFont="1" applyFill="1" applyBorder="1"/>
    <xf numFmtId="0" fontId="32" fillId="8" borderId="0" xfId="0" applyFont="1" applyFill="1" applyBorder="1" applyAlignment="1">
      <alignment horizontal="left" vertical="center" indent="1"/>
    </xf>
    <xf numFmtId="0" fontId="15" fillId="8" borderId="0" xfId="4" applyFont="1" applyFill="1" applyBorder="1" applyAlignment="1" applyProtection="1">
      <alignment horizontal="left" vertical="center" wrapText="1" indent="1"/>
      <protection locked="0"/>
    </xf>
    <xf numFmtId="0" fontId="33" fillId="8" borderId="0" xfId="4" applyFont="1" applyFill="1" applyBorder="1" applyAlignment="1">
      <alignment horizontal="left" vertical="top" wrapText="1" indent="1"/>
    </xf>
    <xf numFmtId="0" fontId="32" fillId="8" borderId="0" xfId="4" applyFont="1" applyFill="1" applyBorder="1" applyAlignment="1">
      <alignment horizontal="right" vertical="center" wrapText="1"/>
    </xf>
    <xf numFmtId="0" fontId="18" fillId="8" borderId="0" xfId="0" applyFont="1" applyFill="1" applyBorder="1" applyAlignment="1">
      <alignment horizontal="center"/>
    </xf>
    <xf numFmtId="0" fontId="32" fillId="8" borderId="0" xfId="0" applyFont="1" applyFill="1" applyBorder="1" applyAlignment="1">
      <alignment horizontal="left" indent="1"/>
    </xf>
    <xf numFmtId="0" fontId="32" fillId="8" borderId="0" xfId="4" applyFont="1" applyFill="1" applyBorder="1" applyAlignment="1">
      <alignment horizontal="left" vertical="top" wrapText="1" indent="2"/>
    </xf>
    <xf numFmtId="0" fontId="32" fillId="8" borderId="0" xfId="4" applyFont="1" applyFill="1" applyBorder="1" applyAlignment="1" applyProtection="1">
      <alignment horizontal="center" vertical="center"/>
      <protection locked="0"/>
    </xf>
    <xf numFmtId="9" fontId="32" fillId="8" borderId="0" xfId="4" applyNumberFormat="1" applyFont="1" applyFill="1" applyBorder="1" applyAlignment="1" applyProtection="1">
      <alignment horizontal="center" vertical="center"/>
      <protection locked="0"/>
    </xf>
    <xf numFmtId="9" fontId="22" fillId="8" borderId="0" xfId="0" applyNumberFormat="1" applyFont="1" applyFill="1" applyBorder="1" applyAlignment="1">
      <alignment horizontal="center"/>
    </xf>
    <xf numFmtId="4" fontId="32" fillId="8" borderId="0" xfId="4" applyNumberFormat="1" applyFont="1" applyFill="1" applyBorder="1" applyAlignment="1" applyProtection="1">
      <alignment horizontal="center" vertical="center" wrapText="1"/>
      <protection locked="0"/>
    </xf>
    <xf numFmtId="3" fontId="32" fillId="8" borderId="0" xfId="0" applyNumberFormat="1" applyFont="1" applyFill="1" applyBorder="1" applyAlignment="1" applyProtection="1">
      <alignment horizontal="center" vertical="center"/>
      <protection locked="0"/>
    </xf>
    <xf numFmtId="3" fontId="22" fillId="8" borderId="0" xfId="0" applyNumberFormat="1" applyFont="1" applyFill="1" applyBorder="1" applyAlignment="1">
      <alignment horizontal="center"/>
    </xf>
    <xf numFmtId="172" fontId="32" fillId="8" borderId="0" xfId="4" applyNumberFormat="1" applyFont="1" applyFill="1" applyBorder="1" applyAlignment="1" applyProtection="1">
      <alignment horizontal="center" vertical="center" wrapText="1"/>
      <protection locked="0"/>
    </xf>
    <xf numFmtId="172" fontId="22" fillId="8" borderId="0" xfId="0" applyNumberFormat="1" applyFont="1" applyFill="1" applyBorder="1" applyAlignment="1">
      <alignment horizontal="center"/>
    </xf>
    <xf numFmtId="172" fontId="32" fillId="8" borderId="0" xfId="0" applyNumberFormat="1" applyFont="1" applyFill="1" applyBorder="1" applyAlignment="1" applyProtection="1">
      <alignment horizontal="center" vertical="center"/>
      <protection locked="0"/>
    </xf>
    <xf numFmtId="3" fontId="32" fillId="8" borderId="0" xfId="4" applyNumberFormat="1" applyFont="1" applyFill="1" applyBorder="1" applyAlignment="1" applyProtection="1">
      <alignment horizontal="center" vertical="center" wrapText="1"/>
      <protection locked="0"/>
    </xf>
    <xf numFmtId="10" fontId="32" fillId="8" borderId="0" xfId="4" applyNumberFormat="1" applyFont="1" applyFill="1" applyBorder="1" applyAlignment="1" applyProtection="1">
      <alignment horizontal="center" vertical="center" wrapText="1"/>
      <protection locked="0"/>
    </xf>
    <xf numFmtId="10" fontId="22" fillId="8" borderId="0" xfId="0" applyNumberFormat="1" applyFont="1" applyFill="1" applyBorder="1" applyAlignment="1">
      <alignment horizontal="center"/>
    </xf>
    <xf numFmtId="166" fontId="32" fillId="8" borderId="0" xfId="4" applyNumberFormat="1" applyFont="1" applyFill="1" applyBorder="1" applyAlignment="1" applyProtection="1">
      <alignment horizontal="center" vertical="center" wrapText="1"/>
      <protection locked="0"/>
    </xf>
    <xf numFmtId="166" fontId="22" fillId="8" borderId="0" xfId="0" applyNumberFormat="1" applyFont="1" applyFill="1" applyBorder="1" applyAlignment="1">
      <alignment horizontal="center"/>
    </xf>
    <xf numFmtId="0" fontId="27" fillId="8" borderId="0" xfId="4" applyFont="1" applyFill="1" applyBorder="1" applyAlignment="1">
      <alignment horizontal="left" vertical="center" indent="2"/>
    </xf>
    <xf numFmtId="3" fontId="27" fillId="8" borderId="0" xfId="4" applyNumberFormat="1" applyFont="1" applyFill="1" applyBorder="1" applyAlignment="1">
      <alignment horizontal="center" vertical="center"/>
    </xf>
    <xf numFmtId="166" fontId="27" fillId="8" borderId="0" xfId="4" applyNumberFormat="1" applyFont="1" applyFill="1" applyBorder="1" applyAlignment="1">
      <alignment horizontal="center" vertical="center"/>
    </xf>
    <xf numFmtId="4" fontId="27" fillId="8" borderId="0" xfId="4" applyNumberFormat="1" applyFont="1" applyFill="1" applyBorder="1" applyAlignment="1">
      <alignment horizontal="center" vertical="center"/>
    </xf>
    <xf numFmtId="4" fontId="27" fillId="8" borderId="0" xfId="4" applyNumberFormat="1" applyFont="1" applyFill="1" applyBorder="1" applyAlignment="1">
      <alignment vertical="center" wrapText="1"/>
    </xf>
    <xf numFmtId="10" fontId="27" fillId="8" borderId="0" xfId="4" applyNumberFormat="1" applyFont="1" applyFill="1" applyBorder="1" applyAlignment="1">
      <alignment horizontal="center" vertical="center" wrapText="1"/>
    </xf>
    <xf numFmtId="172" fontId="27" fillId="8" borderId="0" xfId="4" applyNumberFormat="1" applyFont="1" applyFill="1" applyBorder="1" applyAlignment="1">
      <alignment horizontal="center" vertical="center"/>
    </xf>
    <xf numFmtId="166" fontId="27" fillId="8" borderId="0" xfId="4" applyNumberFormat="1" applyFont="1" applyFill="1" applyBorder="1" applyAlignment="1">
      <alignment vertical="center"/>
    </xf>
    <xf numFmtId="0" fontId="32" fillId="8" borderId="0" xfId="4" applyFont="1" applyFill="1" applyBorder="1" applyAlignment="1">
      <alignment horizontal="center" vertical="center" wrapText="1"/>
    </xf>
    <xf numFmtId="172" fontId="27" fillId="8" borderId="0" xfId="4" applyNumberFormat="1" applyFont="1" applyFill="1" applyBorder="1" applyAlignment="1">
      <alignment vertical="center"/>
    </xf>
    <xf numFmtId="2" fontId="32" fillId="8" borderId="0" xfId="4" applyNumberFormat="1" applyFont="1" applyFill="1" applyBorder="1" applyAlignment="1" applyProtection="1">
      <alignment horizontal="center" vertical="center" wrapText="1"/>
      <protection locked="0"/>
    </xf>
    <xf numFmtId="10" fontId="32" fillId="8" borderId="0" xfId="4" quotePrefix="1" applyNumberFormat="1" applyFont="1" applyFill="1" applyBorder="1" applyAlignment="1" applyProtection="1">
      <alignment horizontal="center" vertical="center" wrapText="1"/>
      <protection locked="0"/>
    </xf>
    <xf numFmtId="1" fontId="32" fillId="8" borderId="0" xfId="4" applyNumberFormat="1" applyFont="1" applyFill="1" applyBorder="1" applyAlignment="1" applyProtection="1">
      <alignment horizontal="center" vertical="center" wrapText="1"/>
      <protection locked="0"/>
    </xf>
    <xf numFmtId="10" fontId="31" fillId="8" borderId="0" xfId="0" applyNumberFormat="1" applyFont="1" applyFill="1" applyBorder="1" applyAlignment="1">
      <alignment horizontal="center" vertical="center"/>
    </xf>
    <xf numFmtId="0" fontId="32" fillId="8" borderId="0" xfId="4" applyFont="1" applyFill="1" applyBorder="1" applyAlignment="1">
      <alignment horizontal="right" vertical="top" wrapText="1" indent="2"/>
    </xf>
    <xf numFmtId="5" fontId="32" fillId="8" borderId="0" xfId="4" applyNumberFormat="1" applyFont="1" applyFill="1" applyBorder="1" applyAlignment="1">
      <alignment horizontal="center" vertical="center" wrapText="1"/>
    </xf>
    <xf numFmtId="44" fontId="37" fillId="8" borderId="0" xfId="19" applyFont="1" applyFill="1" applyBorder="1" applyAlignment="1">
      <alignment vertical="center"/>
    </xf>
    <xf numFmtId="0" fontId="37" fillId="8" borderId="0" xfId="0" applyFont="1" applyFill="1" applyBorder="1" applyAlignment="1">
      <alignment vertical="center"/>
    </xf>
    <xf numFmtId="187" fontId="38" fillId="8" borderId="0" xfId="0" applyNumberFormat="1" applyFont="1" applyFill="1" applyBorder="1" applyAlignment="1">
      <alignment horizontal="left" vertical="center" indent="1"/>
    </xf>
    <xf numFmtId="0" fontId="39" fillId="8" borderId="0" xfId="0" applyFont="1" applyFill="1" applyBorder="1" applyAlignment="1">
      <alignment horizontal="left" vertical="center" wrapText="1" indent="1"/>
    </xf>
    <xf numFmtId="0" fontId="39" fillId="8" borderId="0" xfId="0" applyFont="1" applyFill="1" applyBorder="1" applyAlignment="1">
      <alignment horizontal="left" vertical="center" wrapText="1"/>
    </xf>
    <xf numFmtId="0" fontId="37" fillId="8" borderId="0" xfId="0" applyFont="1" applyFill="1" applyBorder="1" applyAlignment="1">
      <alignment horizontal="left" vertical="center" indent="1"/>
    </xf>
    <xf numFmtId="0" fontId="36" fillId="8" borderId="0" xfId="0" applyFont="1" applyFill="1" applyBorder="1" applyAlignment="1">
      <alignment horizontal="center" vertical="center" wrapText="1"/>
    </xf>
    <xf numFmtId="166" fontId="37" fillId="8" borderId="0" xfId="19" applyNumberFormat="1" applyFont="1" applyFill="1" applyBorder="1" applyAlignment="1">
      <alignment vertical="center"/>
    </xf>
    <xf numFmtId="0" fontId="38" fillId="8" borderId="0" xfId="0" applyFont="1" applyFill="1" applyBorder="1" applyAlignment="1">
      <alignment horizontal="left" vertical="center" wrapText="1" indent="1"/>
    </xf>
    <xf numFmtId="0" fontId="10" fillId="8" borderId="0" xfId="7" applyFont="1" applyFill="1" applyBorder="1" applyAlignment="1">
      <alignment horizontal="center" vertical="center" wrapText="1"/>
    </xf>
    <xf numFmtId="0" fontId="10" fillId="8" borderId="0" xfId="7" applyFont="1" applyFill="1" applyBorder="1" applyAlignment="1">
      <alignment horizontal="left" vertical="center" wrapText="1" indent="1"/>
    </xf>
    <xf numFmtId="0" fontId="10" fillId="8" borderId="0" xfId="7" applyFont="1" applyFill="1" applyBorder="1" applyAlignment="1">
      <alignment horizontal="center" vertical="center"/>
    </xf>
    <xf numFmtId="0" fontId="9" fillId="8" borderId="0" xfId="7" applyFont="1" applyFill="1" applyBorder="1" applyAlignment="1">
      <alignment horizontal="center" vertical="center"/>
    </xf>
    <xf numFmtId="0" fontId="9" fillId="8" borderId="0" xfId="7" applyFont="1" applyFill="1" applyBorder="1"/>
    <xf numFmtId="0" fontId="14" fillId="8" borderId="0" xfId="7" applyFont="1" applyFill="1" applyBorder="1" applyAlignment="1">
      <alignment horizontal="center" vertical="center" wrapText="1"/>
    </xf>
    <xf numFmtId="0" fontId="10" fillId="8" borderId="0" xfId="4" applyFont="1" applyFill="1" applyBorder="1" applyAlignment="1">
      <alignment horizontal="left" vertical="center" wrapText="1" indent="1"/>
    </xf>
    <xf numFmtId="0" fontId="11" fillId="8" borderId="0" xfId="4" applyFont="1" applyFill="1" applyBorder="1" applyAlignment="1" applyProtection="1">
      <alignment horizontal="center" vertical="center"/>
      <protection locked="0"/>
    </xf>
    <xf numFmtId="0" fontId="10" fillId="8" borderId="0" xfId="7" applyFont="1" applyFill="1" applyBorder="1" applyAlignment="1">
      <alignment horizontal="left" vertical="center" indent="1"/>
    </xf>
    <xf numFmtId="3" fontId="11" fillId="8" borderId="0" xfId="8" applyNumberFormat="1" applyFont="1" applyFill="1" applyBorder="1" applyAlignment="1" applyProtection="1">
      <alignment horizontal="center" vertical="center"/>
      <protection locked="0"/>
    </xf>
    <xf numFmtId="10" fontId="20" fillId="8" borderId="0" xfId="8" applyNumberFormat="1" applyFont="1" applyFill="1" applyBorder="1" applyAlignment="1" applyProtection="1">
      <alignment horizontal="center" vertical="center"/>
      <protection locked="0"/>
    </xf>
    <xf numFmtId="10" fontId="14" fillId="8" borderId="0" xfId="7" applyNumberFormat="1" applyFont="1" applyFill="1" applyBorder="1" applyAlignment="1">
      <alignment horizontal="center" vertical="center"/>
    </xf>
    <xf numFmtId="3" fontId="22" fillId="8" borderId="0" xfId="8" applyNumberFormat="1" applyFont="1" applyFill="1" applyBorder="1" applyAlignment="1">
      <alignment vertical="center"/>
    </xf>
    <xf numFmtId="2" fontId="11" fillId="8" borderId="0" xfId="4" applyNumberFormat="1" applyFont="1" applyFill="1" applyBorder="1" applyAlignment="1" applyProtection="1">
      <alignment horizontal="center" vertical="center" wrapText="1"/>
      <protection locked="0"/>
    </xf>
    <xf numFmtId="10" fontId="11" fillId="8" borderId="0" xfId="4" applyNumberFormat="1" applyFont="1" applyFill="1" applyBorder="1" applyAlignment="1" applyProtection="1">
      <alignment horizontal="center" vertical="center" wrapText="1"/>
      <protection locked="0"/>
    </xf>
    <xf numFmtId="4" fontId="20" fillId="8" borderId="0" xfId="8" applyNumberFormat="1" applyFont="1" applyFill="1" applyBorder="1" applyAlignment="1" applyProtection="1">
      <alignment horizontal="center" vertical="center"/>
      <protection locked="0"/>
    </xf>
    <xf numFmtId="10" fontId="20" fillId="8" borderId="0" xfId="8" applyNumberFormat="1" applyFont="1" applyFill="1" applyBorder="1" applyAlignment="1">
      <alignment horizontal="center" vertical="center"/>
    </xf>
    <xf numFmtId="0" fontId="9" fillId="8" borderId="0" xfId="7" applyFont="1" applyFill="1" applyBorder="1" applyAlignment="1">
      <alignment horizontal="center" vertical="center" wrapText="1"/>
    </xf>
    <xf numFmtId="0" fontId="10" fillId="8" borderId="0" xfId="0" applyFont="1" applyFill="1" applyBorder="1" applyAlignment="1">
      <alignment horizontal="center"/>
    </xf>
    <xf numFmtId="173" fontId="11" fillId="8" borderId="0" xfId="13" applyNumberFormat="1" applyFont="1" applyFill="1" applyBorder="1" applyAlignment="1" applyProtection="1">
      <alignment horizontal="center"/>
      <protection locked="0"/>
    </xf>
    <xf numFmtId="166" fontId="11" fillId="8" borderId="0" xfId="5" applyNumberFormat="1" applyFont="1" applyFill="1" applyBorder="1" applyAlignment="1">
      <alignment horizontal="center"/>
    </xf>
    <xf numFmtId="0" fontId="14" fillId="8" borderId="0" xfId="7" applyFont="1" applyFill="1" applyBorder="1" applyAlignment="1">
      <alignment horizontal="center" vertical="center"/>
    </xf>
    <xf numFmtId="1" fontId="20" fillId="8" borderId="0" xfId="8" applyNumberFormat="1" applyFont="1" applyFill="1" applyBorder="1" applyAlignment="1" applyProtection="1">
      <alignment horizontal="center" vertical="center"/>
      <protection locked="0"/>
    </xf>
    <xf numFmtId="0" fontId="9" fillId="8" borderId="0" xfId="7" applyFont="1" applyFill="1" applyBorder="1" applyAlignment="1">
      <alignment vertical="center"/>
    </xf>
    <xf numFmtId="4" fontId="9" fillId="8" borderId="0" xfId="7" applyNumberFormat="1" applyFont="1" applyFill="1" applyBorder="1"/>
    <xf numFmtId="4" fontId="20" fillId="8" borderId="0" xfId="8" applyNumberFormat="1" applyFont="1" applyFill="1" applyBorder="1" applyAlignment="1">
      <alignment horizontal="center" vertical="center"/>
    </xf>
    <xf numFmtId="1" fontId="9" fillId="8" borderId="0" xfId="7" applyNumberFormat="1" applyFont="1" applyFill="1" applyBorder="1"/>
    <xf numFmtId="0" fontId="10" fillId="8" borderId="0" xfId="0" applyFont="1" applyFill="1" applyBorder="1" applyAlignment="1">
      <alignment horizontal="left" vertical="center" indent="1"/>
    </xf>
    <xf numFmtId="0" fontId="10" fillId="8" borderId="0" xfId="16" applyFont="1" applyFill="1" applyBorder="1" applyAlignment="1">
      <alignment horizontal="left" vertical="center" indent="1"/>
    </xf>
    <xf numFmtId="0" fontId="10" fillId="8" borderId="0" xfId="0" applyFont="1" applyFill="1" applyBorder="1" applyAlignment="1">
      <alignment horizontal="center" vertical="center"/>
    </xf>
    <xf numFmtId="10" fontId="20" fillId="8" borderId="0" xfId="13" applyNumberFormat="1" applyFont="1" applyFill="1" applyBorder="1" applyAlignment="1" applyProtection="1">
      <alignment horizontal="center" vertical="center"/>
      <protection locked="0"/>
    </xf>
    <xf numFmtId="10" fontId="20" fillId="8" borderId="0" xfId="13" applyNumberFormat="1" applyFont="1" applyFill="1" applyBorder="1" applyAlignment="1">
      <alignment horizontal="center" vertical="center"/>
    </xf>
    <xf numFmtId="2" fontId="20" fillId="8" borderId="0" xfId="8" applyNumberFormat="1" applyFont="1" applyFill="1" applyBorder="1" applyAlignment="1" applyProtection="1">
      <alignment horizontal="center" vertical="center"/>
      <protection locked="0"/>
    </xf>
    <xf numFmtId="2" fontId="20" fillId="8" borderId="0" xfId="13" applyNumberFormat="1" applyFont="1" applyFill="1" applyBorder="1" applyAlignment="1" applyProtection="1">
      <alignment horizontal="center" vertical="center"/>
      <protection locked="0"/>
    </xf>
    <xf numFmtId="2" fontId="20" fillId="8" borderId="0" xfId="13" applyNumberFormat="1" applyFont="1" applyFill="1" applyBorder="1" applyAlignment="1" applyProtection="1">
      <alignment horizontal="center" vertical="center"/>
    </xf>
    <xf numFmtId="167" fontId="20" fillId="8" borderId="0" xfId="8" applyNumberFormat="1" applyFont="1" applyFill="1" applyBorder="1" applyAlignment="1">
      <alignment horizontal="center" vertical="center"/>
    </xf>
    <xf numFmtId="167" fontId="20" fillId="8" borderId="0" xfId="8" applyNumberFormat="1" applyFont="1" applyFill="1" applyBorder="1" applyAlignment="1" applyProtection="1">
      <alignment horizontal="center" vertical="center"/>
      <protection locked="0"/>
    </xf>
    <xf numFmtId="0" fontId="9" fillId="8" borderId="0" xfId="16" applyFont="1" applyFill="1" applyBorder="1" applyAlignment="1">
      <alignment horizontal="left" vertical="center"/>
    </xf>
    <xf numFmtId="10" fontId="9" fillId="8" borderId="0" xfId="7" applyNumberFormat="1" applyFont="1" applyFill="1" applyBorder="1" applyAlignment="1">
      <alignment horizontal="center" vertical="center"/>
    </xf>
    <xf numFmtId="0" fontId="9" fillId="8" borderId="0" xfId="7" applyFont="1" applyFill="1" applyBorder="1" applyAlignment="1">
      <alignment horizontal="left" vertical="center"/>
    </xf>
    <xf numFmtId="0" fontId="10" fillId="8" borderId="0" xfId="0" applyFont="1" applyFill="1" applyBorder="1" applyAlignment="1">
      <alignment vertical="center"/>
    </xf>
    <xf numFmtId="0" fontId="21" fillId="8" borderId="0" xfId="0" applyFont="1" applyFill="1" applyBorder="1" applyAlignment="1">
      <alignment horizontal="left" vertical="center" indent="1"/>
    </xf>
    <xf numFmtId="0" fontId="10" fillId="8" borderId="0" xfId="0" applyFont="1" applyFill="1" applyBorder="1"/>
    <xf numFmtId="0" fontId="28" fillId="8" borderId="0" xfId="0" applyFont="1" applyFill="1" applyBorder="1" applyAlignment="1">
      <alignment vertical="center"/>
    </xf>
    <xf numFmtId="0" fontId="30" fillId="8" borderId="0" xfId="0" applyFont="1" applyFill="1" applyBorder="1" applyAlignment="1">
      <alignment horizontal="center" vertical="center"/>
    </xf>
    <xf numFmtId="0" fontId="27" fillId="8" borderId="0" xfId="0" applyFont="1" applyFill="1" applyBorder="1" applyAlignment="1">
      <alignment horizontal="left" vertical="center" indent="1"/>
    </xf>
    <xf numFmtId="0" fontId="28" fillId="8" borderId="0" xfId="0" applyFont="1" applyFill="1" applyBorder="1" applyAlignment="1">
      <alignment horizontal="center" vertical="center"/>
    </xf>
    <xf numFmtId="0" fontId="28" fillId="8" borderId="0" xfId="0" applyFont="1" applyFill="1" applyBorder="1" applyAlignment="1">
      <alignment horizontal="left" vertical="center" indent="2"/>
    </xf>
    <xf numFmtId="180" fontId="28" fillId="8" borderId="0" xfId="0" applyNumberFormat="1" applyFont="1" applyFill="1" applyBorder="1" applyAlignment="1">
      <alignment horizontal="center" vertical="center"/>
    </xf>
    <xf numFmtId="0" fontId="27" fillId="8" borderId="0" xfId="0" applyFont="1" applyFill="1" applyBorder="1" applyAlignment="1">
      <alignment horizontal="center" vertical="center"/>
    </xf>
    <xf numFmtId="4" fontId="28" fillId="8" borderId="0" xfId="0" applyNumberFormat="1" applyFont="1" applyFill="1" applyBorder="1" applyAlignment="1">
      <alignment horizontal="center" vertical="center"/>
    </xf>
    <xf numFmtId="3" fontId="28" fillId="8" borderId="0" xfId="0" applyNumberFormat="1" applyFont="1" applyFill="1" applyBorder="1" applyAlignment="1">
      <alignment horizontal="center" vertical="center"/>
    </xf>
    <xf numFmtId="10" fontId="28" fillId="8" borderId="0" xfId="0" applyNumberFormat="1" applyFont="1" applyFill="1" applyBorder="1" applyAlignment="1">
      <alignment horizontal="center" vertical="center"/>
    </xf>
    <xf numFmtId="166" fontId="28" fillId="8" borderId="0" xfId="0" applyNumberFormat="1" applyFont="1" applyFill="1" applyBorder="1" applyAlignment="1">
      <alignment horizontal="center" vertical="center"/>
    </xf>
    <xf numFmtId="0" fontId="28" fillId="8" borderId="0" xfId="7" applyFont="1" applyFill="1" applyBorder="1" applyAlignment="1">
      <alignment horizontal="left" vertical="center" indent="2"/>
    </xf>
    <xf numFmtId="174" fontId="28" fillId="8" borderId="0" xfId="0" applyNumberFormat="1" applyFont="1" applyFill="1" applyBorder="1" applyAlignment="1">
      <alignment horizontal="center" vertical="center"/>
    </xf>
    <xf numFmtId="2" fontId="28" fillId="8" borderId="0" xfId="0" applyNumberFormat="1" applyFont="1" applyFill="1" applyBorder="1" applyAlignment="1">
      <alignment horizontal="center" vertical="center"/>
    </xf>
    <xf numFmtId="0" fontId="28" fillId="8" borderId="0" xfId="0" applyFont="1" applyFill="1" applyBorder="1" applyAlignment="1">
      <alignment horizontal="left" vertical="center" indent="1"/>
    </xf>
    <xf numFmtId="172" fontId="27" fillId="8" borderId="0" xfId="0" applyNumberFormat="1" applyFont="1" applyFill="1" applyBorder="1" applyAlignment="1">
      <alignment horizontal="center" vertical="center"/>
    </xf>
    <xf numFmtId="172" fontId="28" fillId="8" borderId="0" xfId="0" applyNumberFormat="1" applyFont="1" applyFill="1" applyBorder="1" applyAlignment="1">
      <alignment horizontal="center" vertical="center"/>
    </xf>
    <xf numFmtId="0" fontId="27" fillId="8" borderId="0" xfId="0" applyFont="1" applyFill="1" applyBorder="1" applyAlignment="1">
      <alignment horizontal="center" vertical="center"/>
    </xf>
    <xf numFmtId="172" fontId="27" fillId="8" borderId="0" xfId="0" applyNumberFormat="1" applyFont="1" applyFill="1" applyBorder="1" applyAlignment="1">
      <alignment horizontal="center" vertical="center"/>
    </xf>
    <xf numFmtId="172" fontId="28" fillId="8" borderId="0" xfId="0" applyNumberFormat="1" applyFont="1" applyFill="1" applyBorder="1" applyAlignment="1">
      <alignment horizontal="center" vertical="center"/>
    </xf>
    <xf numFmtId="10" fontId="27" fillId="8" borderId="0" xfId="0" applyNumberFormat="1" applyFont="1" applyFill="1" applyBorder="1" applyAlignment="1">
      <alignment horizontal="center" vertical="center"/>
    </xf>
    <xf numFmtId="4" fontId="27" fillId="8" borderId="0" xfId="0" applyNumberFormat="1" applyFont="1" applyFill="1" applyBorder="1" applyAlignment="1">
      <alignment horizontal="center" vertical="center"/>
    </xf>
    <xf numFmtId="2" fontId="27" fillId="8" borderId="0" xfId="0" applyNumberFormat="1" applyFont="1" applyFill="1" applyBorder="1" applyAlignment="1">
      <alignment horizontal="center" vertical="center"/>
    </xf>
    <xf numFmtId="1" fontId="28" fillId="8" borderId="0" xfId="0" applyNumberFormat="1" applyFont="1" applyFill="1" applyBorder="1" applyAlignment="1">
      <alignment horizontal="center" vertical="center"/>
    </xf>
    <xf numFmtId="3" fontId="28" fillId="8" borderId="0" xfId="0" applyNumberFormat="1" applyFont="1" applyFill="1" applyBorder="1" applyAlignment="1">
      <alignment horizontal="center" vertical="center"/>
    </xf>
    <xf numFmtId="166" fontId="28" fillId="8" borderId="0" xfId="0" applyNumberFormat="1" applyFont="1" applyFill="1" applyBorder="1" applyAlignment="1">
      <alignment horizontal="center" vertical="center"/>
    </xf>
    <xf numFmtId="172" fontId="10" fillId="8" borderId="0" xfId="5" applyNumberFormat="1" applyFont="1" applyFill="1" applyBorder="1"/>
    <xf numFmtId="179" fontId="11" fillId="8" borderId="0" xfId="5" applyNumberFormat="1" applyFont="1" applyFill="1" applyBorder="1" applyAlignment="1">
      <alignment horizontal="right" vertical="center"/>
    </xf>
    <xf numFmtId="179" fontId="10" fillId="8" borderId="0" xfId="5" applyNumberFormat="1" applyFont="1" applyFill="1" applyBorder="1" applyAlignment="1">
      <alignment horizontal="right" vertical="center"/>
    </xf>
    <xf numFmtId="0" fontId="11" fillId="8" borderId="0" xfId="14" applyFont="1" applyFill="1" applyBorder="1" applyAlignment="1">
      <alignment horizontal="left" vertical="center" indent="1"/>
    </xf>
    <xf numFmtId="0" fontId="10" fillId="8" borderId="0" xfId="15" applyFont="1" applyFill="1" applyBorder="1" applyAlignment="1">
      <alignment horizontal="center" vertical="center"/>
    </xf>
    <xf numFmtId="0" fontId="10" fillId="8" borderId="0" xfId="15" applyFont="1" applyFill="1" applyBorder="1"/>
    <xf numFmtId="0" fontId="11" fillId="8" borderId="0" xfId="15" applyFont="1" applyFill="1" applyBorder="1" applyAlignment="1">
      <alignment horizontal="center" vertical="center"/>
    </xf>
    <xf numFmtId="0" fontId="20" fillId="8" borderId="0" xfId="0" applyFont="1" applyFill="1" applyBorder="1"/>
    <xf numFmtId="179" fontId="11" fillId="8" borderId="0" xfId="0" applyNumberFormat="1" applyFont="1" applyFill="1" applyBorder="1"/>
    <xf numFmtId="172" fontId="10" fillId="8" borderId="0" xfId="0" applyNumberFormat="1" applyFont="1" applyFill="1" applyBorder="1"/>
    <xf numFmtId="0" fontId="21" fillId="8" borderId="0" xfId="0" applyFont="1" applyFill="1" applyBorder="1" applyAlignment="1">
      <alignment horizontal="left" indent="1"/>
    </xf>
    <xf numFmtId="179" fontId="10" fillId="8" borderId="0" xfId="5" applyNumberFormat="1" applyFont="1" applyFill="1" applyBorder="1"/>
    <xf numFmtId="172" fontId="10" fillId="8" borderId="0" xfId="0" applyNumberFormat="1" applyFont="1" applyFill="1" applyBorder="1" applyAlignment="1">
      <alignment horizontal="right"/>
    </xf>
    <xf numFmtId="0" fontId="10" fillId="8" borderId="0" xfId="0" applyFont="1" applyFill="1" applyBorder="1" applyAlignment="1">
      <alignment horizontal="left" indent="1"/>
    </xf>
    <xf numFmtId="0" fontId="11" fillId="8" borderId="0" xfId="0" applyFont="1" applyFill="1" applyBorder="1"/>
    <xf numFmtId="0" fontId="11" fillId="8" borderId="0" xfId="0" applyFont="1" applyFill="1" applyBorder="1" applyAlignment="1">
      <alignment horizontal="left" vertical="center" indent="1"/>
    </xf>
    <xf numFmtId="0" fontId="10" fillId="8" borderId="0" xfId="0" applyFont="1" applyFill="1" applyBorder="1" applyAlignment="1">
      <alignment horizontal="right"/>
    </xf>
    <xf numFmtId="0" fontId="11" fillId="8" borderId="0" xfId="0" applyFont="1" applyFill="1" applyBorder="1" applyAlignment="1">
      <alignment horizontal="center" vertical="center"/>
    </xf>
    <xf numFmtId="179" fontId="11" fillId="8" borderId="0" xfId="0" applyNumberFormat="1" applyFont="1" applyFill="1" applyBorder="1" applyAlignment="1">
      <alignment vertical="center"/>
    </xf>
    <xf numFmtId="3" fontId="11" fillId="8" borderId="0" xfId="0" applyNumberFormat="1" applyFont="1" applyFill="1" applyBorder="1" applyAlignment="1">
      <alignment horizontal="left" vertical="center" indent="1"/>
    </xf>
    <xf numFmtId="184" fontId="11" fillId="8" borderId="0" xfId="0" applyNumberFormat="1" applyFont="1" applyFill="1" applyBorder="1" applyAlignment="1">
      <alignment vertical="center"/>
    </xf>
    <xf numFmtId="179" fontId="10" fillId="8" borderId="0" xfId="0" applyNumberFormat="1" applyFont="1" applyFill="1" applyBorder="1" applyAlignment="1">
      <alignment vertical="center"/>
    </xf>
    <xf numFmtId="184" fontId="11" fillId="8" borderId="0" xfId="5" applyNumberFormat="1" applyFont="1" applyFill="1" applyBorder="1" applyAlignment="1">
      <alignment horizontal="right" vertical="center"/>
    </xf>
    <xf numFmtId="49" fontId="10" fillId="8" borderId="0" xfId="0" applyNumberFormat="1" applyFont="1" applyFill="1" applyBorder="1" applyAlignment="1">
      <alignment horizontal="left" vertical="center" indent="1"/>
    </xf>
    <xf numFmtId="184" fontId="10" fillId="8" borderId="0" xfId="5" applyNumberFormat="1" applyFont="1" applyFill="1" applyBorder="1" applyAlignment="1">
      <alignment horizontal="right" vertical="center"/>
    </xf>
    <xf numFmtId="3" fontId="10" fillId="8" borderId="0" xfId="0" applyNumberFormat="1" applyFont="1" applyFill="1" applyBorder="1" applyAlignment="1">
      <alignment horizontal="left" vertical="center" indent="1"/>
    </xf>
    <xf numFmtId="3" fontId="17" fillId="8" borderId="0" xfId="0" applyNumberFormat="1" applyFont="1" applyFill="1" applyBorder="1" applyAlignment="1">
      <alignment horizontal="left" vertical="center" indent="1"/>
    </xf>
    <xf numFmtId="0" fontId="10" fillId="8" borderId="0" xfId="15" applyFont="1" applyFill="1" applyBorder="1" applyAlignment="1">
      <alignment horizontal="center" vertical="center"/>
    </xf>
    <xf numFmtId="0" fontId="11" fillId="8" borderId="0" xfId="15" applyFont="1" applyFill="1" applyBorder="1" applyAlignment="1">
      <alignment horizontal="center"/>
    </xf>
    <xf numFmtId="0" fontId="11" fillId="8" borderId="0" xfId="0" applyFont="1" applyFill="1" applyBorder="1" applyAlignment="1">
      <alignment horizontal="center"/>
    </xf>
    <xf numFmtId="10" fontId="10" fillId="8" borderId="0" xfId="5" applyNumberFormat="1" applyFont="1" applyFill="1" applyBorder="1" applyAlignment="1">
      <alignment horizontal="right" vertical="center"/>
    </xf>
    <xf numFmtId="0" fontId="11" fillId="8" borderId="0" xfId="0" applyFont="1" applyFill="1" applyBorder="1" applyAlignment="1">
      <alignment horizontal="right" vertical="center" indent="1"/>
    </xf>
    <xf numFmtId="0" fontId="10" fillId="8" borderId="0" xfId="0" applyFont="1" applyFill="1" applyBorder="1" applyAlignment="1">
      <alignment horizontal="right" vertical="center"/>
    </xf>
    <xf numFmtId="0" fontId="10" fillId="8" borderId="0" xfId="0" applyFont="1" applyFill="1" applyBorder="1" applyAlignment="1">
      <alignment horizontal="left" vertical="center" wrapText="1" indent="1"/>
    </xf>
    <xf numFmtId="179" fontId="10" fillId="8" borderId="0" xfId="0" applyNumberFormat="1" applyFont="1" applyFill="1" applyBorder="1" applyAlignment="1">
      <alignment horizontal="right" vertical="center"/>
    </xf>
    <xf numFmtId="10" fontId="10" fillId="8" borderId="0" xfId="0" applyNumberFormat="1" applyFont="1" applyFill="1" applyBorder="1" applyAlignment="1">
      <alignment horizontal="right" vertical="center"/>
    </xf>
    <xf numFmtId="0" fontId="10" fillId="8" borderId="0" xfId="0" applyFont="1" applyFill="1" applyBorder="1" applyAlignment="1">
      <alignment horizontal="left" vertical="center"/>
    </xf>
    <xf numFmtId="178" fontId="10" fillId="8" borderId="0" xfId="0" applyNumberFormat="1" applyFont="1" applyFill="1" applyBorder="1"/>
    <xf numFmtId="10" fontId="10" fillId="8" borderId="0" xfId="0" applyNumberFormat="1" applyFont="1" applyFill="1" applyBorder="1"/>
    <xf numFmtId="9" fontId="25" fillId="8" borderId="0" xfId="13" applyFont="1" applyFill="1" applyBorder="1" applyAlignment="1"/>
    <xf numFmtId="9" fontId="25" fillId="8" borderId="0" xfId="13" applyFont="1" applyFill="1" applyBorder="1" applyAlignment="1">
      <alignment horizontal="right"/>
    </xf>
    <xf numFmtId="0" fontId="23" fillId="8" borderId="0" xfId="15" applyFont="1" applyFill="1" applyBorder="1"/>
    <xf numFmtId="0" fontId="24" fillId="8" borderId="0" xfId="14" applyFont="1" applyFill="1" applyBorder="1" applyAlignment="1">
      <alignment horizontal="left" vertical="center" indent="1"/>
    </xf>
    <xf numFmtId="0" fontId="23" fillId="8" borderId="0" xfId="15" applyFont="1" applyFill="1" applyBorder="1" applyAlignment="1">
      <alignment horizontal="center" vertical="center"/>
    </xf>
    <xf numFmtId="0" fontId="23" fillId="8" borderId="0" xfId="0" applyFont="1" applyFill="1" applyBorder="1" applyAlignment="1">
      <alignment horizontal="center" vertical="center"/>
    </xf>
    <xf numFmtId="0" fontId="24" fillId="8" borderId="0" xfId="15" applyFont="1" applyFill="1" applyBorder="1" applyAlignment="1">
      <alignment horizontal="center" vertical="center"/>
    </xf>
    <xf numFmtId="0" fontId="23" fillId="8" borderId="0" xfId="0" applyFont="1" applyFill="1" applyBorder="1" applyAlignment="1">
      <alignment vertical="center"/>
    </xf>
    <xf numFmtId="0" fontId="24" fillId="8" borderId="0" xfId="0" applyFont="1" applyFill="1" applyBorder="1" applyAlignment="1">
      <alignment horizontal="left" vertical="center" indent="1"/>
    </xf>
    <xf numFmtId="0" fontId="23" fillId="8" borderId="0" xfId="0" applyFont="1" applyFill="1" applyBorder="1" applyAlignment="1">
      <alignment horizontal="right" vertical="center"/>
    </xf>
    <xf numFmtId="0" fontId="23" fillId="8" borderId="0" xfId="0" applyFont="1" applyFill="1" applyBorder="1"/>
    <xf numFmtId="0" fontId="23" fillId="8" borderId="0" xfId="0" applyFont="1" applyFill="1" applyBorder="1" applyAlignment="1">
      <alignment horizontal="left" indent="2"/>
    </xf>
    <xf numFmtId="171" fontId="23" fillId="8" borderId="0" xfId="0" applyNumberFormat="1" applyFont="1" applyFill="1" applyBorder="1"/>
    <xf numFmtId="0" fontId="24" fillId="8" borderId="0" xfId="0" applyFont="1" applyFill="1" applyBorder="1" applyAlignment="1">
      <alignment horizontal="left" vertical="center"/>
    </xf>
    <xf numFmtId="171" fontId="24" fillId="8" borderId="0" xfId="14" applyNumberFormat="1" applyFont="1" applyFill="1" applyBorder="1" applyAlignment="1">
      <alignment vertical="center"/>
    </xf>
    <xf numFmtId="0" fontId="23" fillId="8" borderId="0" xfId="0" applyFont="1" applyFill="1" applyBorder="1" applyAlignment="1">
      <alignment horizontal="left" vertical="center" indent="2"/>
    </xf>
    <xf numFmtId="171" fontId="23" fillId="8" borderId="0" xfId="0" quotePrefix="1" applyNumberFormat="1" applyFont="1" applyFill="1" applyBorder="1"/>
    <xf numFmtId="0" fontId="24" fillId="8" borderId="0" xfId="14" applyFont="1" applyFill="1" applyBorder="1" applyAlignment="1">
      <alignment horizontal="left" vertical="center"/>
    </xf>
    <xf numFmtId="0" fontId="25" fillId="8" borderId="0" xfId="0" applyFont="1" applyFill="1" applyBorder="1"/>
    <xf numFmtId="0" fontId="23" fillId="8" borderId="0" xfId="0" applyFont="1" applyFill="1" applyBorder="1" applyAlignment="1">
      <alignment horizontal="left" indent="1"/>
    </xf>
    <xf numFmtId="166" fontId="23" fillId="8" borderId="0" xfId="0" applyNumberFormat="1" applyFont="1" applyFill="1" applyBorder="1" applyAlignment="1">
      <alignment vertical="center"/>
    </xf>
    <xf numFmtId="0" fontId="24" fillId="8" borderId="0" xfId="0" applyFont="1" applyFill="1" applyBorder="1"/>
    <xf numFmtId="0" fontId="24" fillId="8" borderId="0" xfId="0" applyFont="1" applyFill="1" applyBorder="1" applyAlignment="1">
      <alignment horizontal="left" indent="1"/>
    </xf>
    <xf numFmtId="171" fontId="24" fillId="8" borderId="0" xfId="0" applyNumberFormat="1" applyFont="1" applyFill="1" applyBorder="1"/>
    <xf numFmtId="0" fontId="25" fillId="8" borderId="0" xfId="0" applyFont="1" applyFill="1" applyBorder="1" applyAlignment="1">
      <alignment horizontal="left" indent="1"/>
    </xf>
    <xf numFmtId="0" fontId="26" fillId="8" borderId="0" xfId="0" applyFont="1" applyFill="1" applyBorder="1" applyAlignment="1">
      <alignment horizontal="left" indent="1"/>
    </xf>
    <xf numFmtId="171" fontId="23" fillId="8" borderId="0" xfId="0" applyNumberFormat="1" applyFont="1" applyFill="1" applyBorder="1" applyAlignment="1">
      <alignment horizontal="right"/>
    </xf>
    <xf numFmtId="171" fontId="24" fillId="8" borderId="0" xfId="14" applyNumberFormat="1" applyFont="1" applyFill="1" applyBorder="1" applyAlignment="1">
      <alignment horizontal="right" vertical="center"/>
    </xf>
    <xf numFmtId="171" fontId="24" fillId="8" borderId="0" xfId="0" applyNumberFormat="1" applyFont="1" applyFill="1" applyBorder="1" applyAlignment="1">
      <alignment horizontal="right"/>
    </xf>
    <xf numFmtId="0" fontId="24" fillId="8" borderId="0" xfId="14" applyFont="1" applyFill="1" applyBorder="1" applyAlignment="1">
      <alignment horizontal="left" vertical="center" indent="1"/>
    </xf>
    <xf numFmtId="0" fontId="23" fillId="8" borderId="0" xfId="15" applyFont="1" applyFill="1" applyBorder="1" applyAlignment="1">
      <alignment horizontal="center" vertical="center"/>
    </xf>
    <xf numFmtId="171" fontId="23" fillId="8" borderId="0" xfId="0" applyNumberFormat="1" applyFont="1" applyFill="1" applyBorder="1" applyAlignment="1">
      <alignment horizontal="center"/>
    </xf>
    <xf numFmtId="171" fontId="24" fillId="8" borderId="0" xfId="14" applyNumberFormat="1" applyFont="1" applyFill="1" applyBorder="1" applyAlignment="1">
      <alignment horizontal="left" vertical="center"/>
    </xf>
    <xf numFmtId="0" fontId="14" fillId="8" borderId="0" xfId="14" applyFont="1" applyFill="1" applyBorder="1" applyAlignment="1">
      <alignment horizontal="left" vertical="center" indent="1"/>
    </xf>
    <xf numFmtId="0" fontId="22" fillId="8" borderId="0" xfId="14" applyFont="1" applyFill="1" applyBorder="1" applyAlignment="1">
      <alignment horizontal="center" vertical="center"/>
    </xf>
    <xf numFmtId="0" fontId="9" fillId="8" borderId="0" xfId="15" applyFont="1" applyFill="1" applyBorder="1"/>
    <xf numFmtId="43" fontId="9" fillId="8" borderId="0" xfId="0" applyNumberFormat="1" applyFont="1" applyFill="1" applyBorder="1"/>
    <xf numFmtId="179" fontId="9" fillId="8" borderId="0" xfId="0" applyNumberFormat="1" applyFont="1" applyFill="1" applyBorder="1"/>
    <xf numFmtId="0" fontId="14" fillId="8" borderId="0" xfId="0" applyFont="1" applyFill="1" applyBorder="1" applyAlignment="1">
      <alignment horizontal="left" indent="2"/>
    </xf>
    <xf numFmtId="0" fontId="14" fillId="8" borderId="0" xfId="0" applyFont="1" applyFill="1" applyBorder="1"/>
    <xf numFmtId="179" fontId="14" fillId="8" borderId="0" xfId="0" applyNumberFormat="1" applyFont="1" applyFill="1" applyBorder="1"/>
    <xf numFmtId="0" fontId="14" fillId="8" borderId="0" xfId="14" applyFont="1" applyFill="1" applyBorder="1" applyAlignment="1">
      <alignment horizontal="left" vertical="center" indent="3"/>
    </xf>
    <xf numFmtId="0" fontId="14" fillId="8" borderId="0" xfId="14" applyFont="1" applyFill="1" applyBorder="1" applyAlignment="1">
      <alignment horizontal="left" vertical="center"/>
    </xf>
    <xf numFmtId="179" fontId="14" fillId="8" borderId="0" xfId="14" applyNumberFormat="1" applyFont="1" applyFill="1" applyBorder="1" applyAlignment="1">
      <alignment horizontal="right" vertical="center"/>
    </xf>
    <xf numFmtId="0" fontId="22" fillId="8" borderId="0" xfId="0" applyFont="1" applyFill="1" applyBorder="1"/>
    <xf numFmtId="179" fontId="9" fillId="8" borderId="0" xfId="5" applyNumberFormat="1" applyFont="1" applyFill="1" applyBorder="1" applyAlignment="1">
      <alignment horizontal="right" vertical="center"/>
    </xf>
    <xf numFmtId="43" fontId="9" fillId="8" borderId="0" xfId="5" applyFont="1" applyFill="1" applyBorder="1"/>
    <xf numFmtId="0" fontId="14" fillId="8" borderId="0" xfId="14" applyFont="1" applyFill="1" applyBorder="1" applyAlignment="1">
      <alignment horizontal="center" vertical="center"/>
    </xf>
    <xf numFmtId="0" fontId="9" fillId="8" borderId="0" xfId="0" applyFont="1" applyFill="1" applyBorder="1" applyAlignment="1">
      <alignment horizontal="center"/>
    </xf>
    <xf numFmtId="171" fontId="9" fillId="8" borderId="0" xfId="0" applyNumberFormat="1" applyFont="1" applyFill="1" applyBorder="1" applyAlignment="1">
      <alignment horizontal="right" vertical="center"/>
    </xf>
    <xf numFmtId="2" fontId="22" fillId="8" borderId="0" xfId="5" applyNumberFormat="1" applyFont="1" applyFill="1" applyBorder="1" applyAlignment="1">
      <alignment horizontal="right" vertical="center"/>
    </xf>
    <xf numFmtId="3" fontId="9" fillId="8" borderId="0" xfId="0" applyNumberFormat="1" applyFont="1" applyFill="1" applyBorder="1" applyAlignment="1">
      <alignment horizontal="right" vertical="center"/>
    </xf>
    <xf numFmtId="171" fontId="9" fillId="8" borderId="0" xfId="5" applyNumberFormat="1" applyFont="1" applyFill="1" applyBorder="1"/>
    <xf numFmtId="171" fontId="14" fillId="8" borderId="0" xfId="5" applyNumberFormat="1" applyFont="1" applyFill="1" applyBorder="1"/>
    <xf numFmtId="10" fontId="14" fillId="8" borderId="0" xfId="13" applyNumberFormat="1" applyFont="1" applyFill="1" applyBorder="1"/>
    <xf numFmtId="0" fontId="14" fillId="8" borderId="0" xfId="0" applyFont="1" applyFill="1" applyBorder="1" applyAlignment="1">
      <alignment horizontal="center" vertical="center" wrapText="1"/>
    </xf>
    <xf numFmtId="0" fontId="9" fillId="8" borderId="0" xfId="0" applyFont="1" applyFill="1" applyBorder="1" applyAlignment="1">
      <alignment horizontal="left" indent="2"/>
    </xf>
    <xf numFmtId="10" fontId="14" fillId="8" borderId="0" xfId="0" applyNumberFormat="1" applyFont="1" applyFill="1" applyBorder="1" applyAlignment="1">
      <alignment horizontal="center" vertical="center"/>
    </xf>
    <xf numFmtId="3" fontId="14" fillId="8" borderId="0" xfId="0" applyNumberFormat="1" applyFont="1" applyFill="1" applyBorder="1" applyAlignment="1">
      <alignment horizontal="center" vertical="center"/>
    </xf>
    <xf numFmtId="166" fontId="14" fillId="8" borderId="0" xfId="0" applyNumberFormat="1" applyFont="1" applyFill="1" applyBorder="1" applyAlignment="1">
      <alignment horizontal="center" vertical="center"/>
    </xf>
    <xf numFmtId="166" fontId="14" fillId="8" borderId="0" xfId="0" applyNumberFormat="1" applyFont="1" applyFill="1" applyBorder="1" applyAlignment="1">
      <alignment horizontal="right" vertical="center"/>
    </xf>
    <xf numFmtId="0" fontId="9" fillId="8" borderId="0" xfId="0" applyFont="1" applyFill="1" applyBorder="1" applyAlignment="1">
      <alignment horizontal="left" vertical="center" indent="2"/>
    </xf>
    <xf numFmtId="2" fontId="14" fillId="8" borderId="0" xfId="0" applyNumberFormat="1" applyFont="1" applyFill="1" applyBorder="1" applyAlignment="1">
      <alignment horizontal="center" vertical="center"/>
    </xf>
    <xf numFmtId="4" fontId="14" fillId="8" borderId="0" xfId="0" applyNumberFormat="1" applyFont="1" applyFill="1" applyBorder="1" applyAlignment="1">
      <alignment horizontal="center" vertical="center"/>
    </xf>
    <xf numFmtId="0" fontId="14" fillId="8" borderId="0" xfId="14" applyFont="1" applyFill="1" applyBorder="1" applyAlignment="1">
      <alignment horizontal="center" vertical="center"/>
    </xf>
    <xf numFmtId="171" fontId="9" fillId="8" borderId="0" xfId="5" applyNumberFormat="1" applyFont="1" applyFill="1" applyBorder="1" applyAlignment="1">
      <alignment horizontal="right" vertical="center"/>
    </xf>
    <xf numFmtId="0" fontId="14" fillId="8" borderId="0" xfId="0" applyFont="1" applyFill="1" applyBorder="1" applyAlignment="1">
      <alignment horizontal="center"/>
    </xf>
    <xf numFmtId="10" fontId="9" fillId="8" borderId="0" xfId="0" applyNumberFormat="1" applyFont="1" applyFill="1" applyBorder="1" applyAlignment="1">
      <alignment horizontal="right" vertical="center"/>
    </xf>
    <xf numFmtId="179" fontId="14" fillId="8" borderId="0" xfId="5" applyNumberFormat="1" applyFont="1" applyFill="1" applyBorder="1"/>
    <xf numFmtId="0" fontId="18" fillId="8" borderId="0" xfId="0" applyFont="1" applyFill="1" applyBorder="1"/>
    <xf numFmtId="2" fontId="18" fillId="8" borderId="0" xfId="0" applyNumberFormat="1" applyFont="1" applyFill="1" applyBorder="1" applyAlignment="1">
      <alignment horizontal="right" vertical="center"/>
    </xf>
    <xf numFmtId="177" fontId="14" fillId="8" borderId="0" xfId="0" applyNumberFormat="1" applyFont="1" applyFill="1" applyBorder="1" applyAlignment="1">
      <alignment horizontal="right" vertical="center"/>
    </xf>
    <xf numFmtId="4" fontId="14" fillId="8" borderId="0" xfId="0" applyNumberFormat="1" applyFont="1" applyFill="1" applyBorder="1" applyAlignment="1">
      <alignment horizontal="center"/>
    </xf>
    <xf numFmtId="177" fontId="18" fillId="8" borderId="0" xfId="0" applyNumberFormat="1" applyFont="1" applyFill="1" applyBorder="1" applyAlignment="1">
      <alignment horizontal="right" vertical="center"/>
    </xf>
    <xf numFmtId="175" fontId="14" fillId="8" borderId="0" xfId="0" applyNumberFormat="1" applyFont="1" applyFill="1" applyBorder="1" applyAlignment="1">
      <alignment horizontal="right" vertical="center"/>
    </xf>
    <xf numFmtId="171" fontId="14" fillId="8" borderId="0" xfId="0" applyNumberFormat="1" applyFont="1" applyFill="1" applyBorder="1" applyAlignment="1">
      <alignment horizontal="right" vertical="center"/>
    </xf>
    <xf numFmtId="176" fontId="14" fillId="8" borderId="0" xfId="0" applyNumberFormat="1" applyFont="1" applyFill="1" applyBorder="1" applyAlignment="1">
      <alignment horizontal="center"/>
    </xf>
    <xf numFmtId="168" fontId="14" fillId="8" borderId="0" xfId="0" applyNumberFormat="1" applyFont="1" applyFill="1" applyBorder="1" applyAlignment="1">
      <alignment horizontal="center"/>
    </xf>
    <xf numFmtId="168" fontId="14" fillId="8" borderId="0" xfId="0" applyNumberFormat="1" applyFont="1" applyFill="1" applyBorder="1" applyAlignment="1">
      <alignment horizontal="right" vertical="center"/>
    </xf>
    <xf numFmtId="2" fontId="14" fillId="8" borderId="0" xfId="0" applyNumberFormat="1" applyFont="1" applyFill="1" applyBorder="1" applyAlignment="1">
      <alignment horizontal="center"/>
    </xf>
    <xf numFmtId="168" fontId="9" fillId="8" borderId="0" xfId="0" applyNumberFormat="1" applyFont="1" applyFill="1" applyBorder="1"/>
    <xf numFmtId="0" fontId="9" fillId="8" borderId="0" xfId="0" applyFont="1" applyFill="1" applyBorder="1" applyAlignment="1">
      <alignment horizontal="left" vertical="center"/>
    </xf>
    <xf numFmtId="0" fontId="22" fillId="8" borderId="0" xfId="4" applyFont="1" applyFill="1" applyBorder="1" applyAlignment="1">
      <alignment horizontal="left" vertical="top" wrapText="1" indent="1"/>
    </xf>
    <xf numFmtId="0" fontId="9" fillId="8" borderId="0" xfId="4" applyFont="1" applyFill="1" applyBorder="1" applyAlignment="1">
      <alignment horizontal="right" vertical="center" wrapText="1"/>
    </xf>
    <xf numFmtId="4" fontId="9" fillId="8" borderId="0" xfId="4" applyNumberFormat="1" applyFont="1" applyFill="1" applyBorder="1" applyAlignment="1">
      <alignment horizontal="right" vertical="center"/>
    </xf>
    <xf numFmtId="0" fontId="9" fillId="8" borderId="0" xfId="4" applyFont="1" applyFill="1" applyBorder="1" applyAlignment="1">
      <alignment horizontal="left" vertical="top" wrapText="1" indent="2"/>
    </xf>
    <xf numFmtId="167" fontId="9" fillId="8" borderId="0" xfId="4" applyNumberFormat="1" applyFont="1" applyFill="1" applyBorder="1" applyAlignment="1">
      <alignment horizontal="right" vertical="center" wrapText="1"/>
    </xf>
    <xf numFmtId="167" fontId="9" fillId="8" borderId="0" xfId="4" applyNumberFormat="1" applyFont="1" applyFill="1" applyBorder="1" applyAlignment="1">
      <alignment horizontal="right" vertical="center"/>
    </xf>
    <xf numFmtId="10" fontId="9" fillId="8" borderId="0" xfId="4" applyNumberFormat="1" applyFont="1" applyFill="1" applyBorder="1" applyAlignment="1">
      <alignment horizontal="right" vertical="center" wrapText="1"/>
    </xf>
    <xf numFmtId="181" fontId="9" fillId="8" borderId="0" xfId="4" applyNumberFormat="1" applyFont="1" applyFill="1" applyBorder="1" applyAlignment="1">
      <alignment horizontal="right" vertical="center" wrapText="1"/>
    </xf>
    <xf numFmtId="2" fontId="9" fillId="8" borderId="0" xfId="4" applyNumberFormat="1" applyFont="1" applyFill="1" applyBorder="1" applyAlignment="1">
      <alignment horizontal="right" vertical="center" wrapText="1"/>
    </xf>
    <xf numFmtId="4" fontId="9" fillId="8" borderId="0" xfId="4" applyNumberFormat="1" applyFont="1" applyFill="1" applyBorder="1" applyAlignment="1">
      <alignment horizontal="right" vertical="center" wrapText="1"/>
    </xf>
    <xf numFmtId="0" fontId="9" fillId="8" borderId="0" xfId="4" applyFont="1" applyFill="1" applyBorder="1" applyAlignment="1">
      <alignment horizontal="left" vertical="top" wrapText="1" indent="1"/>
    </xf>
    <xf numFmtId="3" fontId="9" fillId="8" borderId="0" xfId="4" applyNumberFormat="1" applyFont="1" applyFill="1" applyBorder="1" applyAlignment="1">
      <alignment horizontal="right" vertical="center" wrapText="1"/>
    </xf>
    <xf numFmtId="3" fontId="9" fillId="8" borderId="0" xfId="4" applyNumberFormat="1" applyFont="1" applyFill="1" applyBorder="1" applyAlignment="1">
      <alignment horizontal="right" vertical="center"/>
    </xf>
    <xf numFmtId="4" fontId="9" fillId="8" borderId="0" xfId="0" applyNumberFormat="1" applyFont="1" applyFill="1" applyBorder="1" applyAlignment="1">
      <alignment vertical="center"/>
    </xf>
    <xf numFmtId="0" fontId="9" fillId="8" borderId="0" xfId="0" applyFont="1" applyFill="1" applyBorder="1" applyAlignment="1">
      <alignment horizontal="left" vertical="center" indent="1"/>
    </xf>
    <xf numFmtId="0" fontId="14" fillId="8" borderId="0" xfId="0" applyFont="1" applyFill="1" applyBorder="1" applyAlignment="1">
      <alignment horizontal="center" vertical="center"/>
    </xf>
    <xf numFmtId="4" fontId="9" fillId="8" borderId="0" xfId="0" applyNumberFormat="1" applyFont="1" applyFill="1" applyBorder="1" applyAlignment="1">
      <alignment horizontal="right" vertical="center" wrapText="1"/>
    </xf>
    <xf numFmtId="170" fontId="9" fillId="8" borderId="0" xfId="0" applyNumberFormat="1" applyFont="1" applyFill="1" applyBorder="1" applyAlignment="1">
      <alignment vertical="center"/>
    </xf>
    <xf numFmtId="169" fontId="9" fillId="8" borderId="0" xfId="0" applyNumberFormat="1" applyFont="1" applyFill="1" applyBorder="1" applyAlignment="1">
      <alignment horizontal="right" vertical="center" wrapText="1"/>
    </xf>
    <xf numFmtId="1" fontId="9" fillId="8" borderId="0" xfId="0" applyNumberFormat="1" applyFont="1" applyFill="1" applyBorder="1" applyAlignment="1">
      <alignment horizontal="right" vertical="center"/>
    </xf>
    <xf numFmtId="1" fontId="9" fillId="8" borderId="0" xfId="0" applyNumberFormat="1" applyFont="1" applyFill="1" applyBorder="1" applyAlignment="1">
      <alignment vertical="center"/>
    </xf>
    <xf numFmtId="3" fontId="14" fillId="8" borderId="0" xfId="0" applyNumberFormat="1" applyFont="1" applyFill="1" applyBorder="1" applyAlignment="1">
      <alignment horizontal="left" vertical="center" indent="1"/>
    </xf>
    <xf numFmtId="172" fontId="14" fillId="8" borderId="0" xfId="0" applyNumberFormat="1" applyFont="1" applyFill="1" applyBorder="1" applyAlignment="1">
      <alignment horizontal="center" vertical="center"/>
    </xf>
    <xf numFmtId="172" fontId="9" fillId="8" borderId="0" xfId="0" applyNumberFormat="1" applyFont="1" applyFill="1" applyBorder="1" applyAlignment="1">
      <alignment horizontal="center" vertical="center"/>
    </xf>
    <xf numFmtId="172" fontId="9" fillId="8" borderId="0" xfId="0" applyNumberFormat="1" applyFont="1" applyFill="1" applyBorder="1" applyAlignment="1">
      <alignment horizontal="center" vertical="center"/>
    </xf>
    <xf numFmtId="3" fontId="14" fillId="8" borderId="0" xfId="0" applyNumberFormat="1" applyFont="1" applyFill="1" applyBorder="1" applyAlignment="1">
      <alignment horizontal="right" vertical="center" indent="1"/>
    </xf>
    <xf numFmtId="172" fontId="14" fillId="8" borderId="0" xfId="0" applyNumberFormat="1" applyFont="1" applyFill="1" applyBorder="1" applyAlignment="1">
      <alignment horizontal="center" vertical="center"/>
    </xf>
    <xf numFmtId="172" fontId="14" fillId="9" borderId="0" xfId="0" applyNumberFormat="1" applyFont="1" applyFill="1" applyBorder="1" applyAlignment="1">
      <alignment horizontal="center" vertical="center"/>
    </xf>
    <xf numFmtId="166" fontId="9" fillId="8" borderId="0" xfId="0" applyNumberFormat="1" applyFont="1" applyFill="1" applyBorder="1" applyAlignment="1">
      <alignment vertical="center"/>
    </xf>
    <xf numFmtId="172" fontId="9" fillId="8" borderId="0" xfId="0" applyNumberFormat="1" applyFont="1" applyFill="1" applyBorder="1" applyAlignment="1">
      <alignment vertical="center"/>
    </xf>
    <xf numFmtId="0" fontId="14" fillId="8" borderId="0" xfId="0" applyFont="1" applyFill="1" applyBorder="1" applyAlignment="1">
      <alignment horizontal="right" vertical="center" indent="1"/>
    </xf>
    <xf numFmtId="43" fontId="9" fillId="8" borderId="0" xfId="5" applyFont="1" applyFill="1" applyBorder="1" applyAlignment="1">
      <alignment vertical="center"/>
    </xf>
    <xf numFmtId="0" fontId="43" fillId="8" borderId="0" xfId="0" applyFont="1" applyFill="1" applyBorder="1"/>
    <xf numFmtId="171" fontId="9" fillId="8" borderId="0" xfId="0" applyNumberFormat="1" applyFont="1" applyFill="1" applyBorder="1"/>
    <xf numFmtId="0" fontId="18" fillId="8" borderId="0" xfId="0" applyFont="1" applyFill="1" applyBorder="1" applyAlignment="1">
      <alignment horizontal="left" indent="2"/>
    </xf>
    <xf numFmtId="171" fontId="14" fillId="8" borderId="0" xfId="0" applyNumberFormat="1" applyFont="1" applyFill="1" applyBorder="1"/>
    <xf numFmtId="171" fontId="9" fillId="8" borderId="0" xfId="5" applyNumberFormat="1" applyFont="1" applyFill="1" applyBorder="1" applyAlignment="1">
      <alignment horizontal="left" indent="1"/>
    </xf>
    <xf numFmtId="171" fontId="9" fillId="8" borderId="0" xfId="0" applyNumberFormat="1" applyFont="1" applyFill="1" applyBorder="1" applyAlignment="1">
      <alignment horizontal="left" indent="1"/>
    </xf>
    <xf numFmtId="171" fontId="14" fillId="8" borderId="0" xfId="0" applyNumberFormat="1" applyFont="1" applyFill="1" applyBorder="1" applyAlignment="1">
      <alignment horizontal="left" indent="1"/>
    </xf>
    <xf numFmtId="2" fontId="9" fillId="8" borderId="0" xfId="0" applyNumberFormat="1" applyFont="1" applyFill="1" applyBorder="1" applyAlignment="1">
      <alignment vertical="center"/>
    </xf>
    <xf numFmtId="0" fontId="0" fillId="8" borderId="0" xfId="0" applyFont="1" applyFill="1" applyBorder="1"/>
    <xf numFmtId="0" fontId="14" fillId="8" borderId="0" xfId="4" applyFont="1" applyFill="1" applyBorder="1" applyAlignment="1">
      <alignment vertical="center"/>
    </xf>
    <xf numFmtId="0" fontId="14" fillId="8" borderId="0" xfId="4" applyFont="1" applyFill="1" applyBorder="1" applyAlignment="1">
      <alignment horizontal="center" vertical="center"/>
    </xf>
    <xf numFmtId="0" fontId="14" fillId="8" borderId="0" xfId="4" applyFont="1" applyFill="1" applyBorder="1" applyAlignment="1">
      <alignment horizontal="center" vertical="center"/>
    </xf>
    <xf numFmtId="0" fontId="9" fillId="8" borderId="0" xfId="4" applyFont="1" applyFill="1" applyBorder="1" applyAlignment="1">
      <alignment horizontal="center" vertical="center"/>
    </xf>
    <xf numFmtId="0" fontId="9" fillId="8" borderId="0" xfId="4" applyFont="1" applyFill="1" applyBorder="1" applyAlignment="1">
      <alignment horizontal="center" vertical="center" wrapText="1"/>
    </xf>
    <xf numFmtId="0" fontId="9" fillId="9" borderId="0" xfId="0" applyFont="1" applyFill="1" applyBorder="1" applyAlignment="1">
      <alignment horizontal="center" vertical="center" wrapText="1"/>
    </xf>
    <xf numFmtId="0" fontId="9" fillId="8" borderId="0" xfId="4" applyFont="1" applyFill="1" applyBorder="1" applyAlignment="1">
      <alignment vertical="center"/>
    </xf>
    <xf numFmtId="0" fontId="9" fillId="8" borderId="0" xfId="4" applyFont="1" applyFill="1" applyBorder="1" applyAlignment="1">
      <alignment horizontal="left" vertical="center"/>
    </xf>
    <xf numFmtId="166" fontId="9" fillId="8" borderId="0" xfId="4" applyNumberFormat="1" applyFont="1" applyFill="1" applyBorder="1" applyAlignment="1">
      <alignment horizontal="right" vertical="center"/>
    </xf>
    <xf numFmtId="2" fontId="9" fillId="8" borderId="0" xfId="4" applyNumberFormat="1" applyFont="1" applyFill="1" applyBorder="1" applyAlignment="1">
      <alignment horizontal="right" vertical="center"/>
    </xf>
    <xf numFmtId="166" fontId="9" fillId="8" borderId="0" xfId="4" applyNumberFormat="1" applyFont="1" applyFill="1" applyBorder="1" applyAlignment="1">
      <alignment vertical="center"/>
    </xf>
    <xf numFmtId="2" fontId="9" fillId="8" borderId="0" xfId="4" applyNumberFormat="1" applyFont="1" applyFill="1" applyBorder="1" applyAlignment="1">
      <alignment vertical="center"/>
    </xf>
    <xf numFmtId="4" fontId="14" fillId="8" borderId="0" xfId="4" applyNumberFormat="1" applyFont="1" applyFill="1" applyBorder="1" applyAlignment="1">
      <alignment horizontal="right" vertical="center"/>
    </xf>
    <xf numFmtId="2" fontId="14" fillId="8" borderId="0" xfId="4" applyNumberFormat="1" applyFont="1" applyFill="1" applyBorder="1" applyAlignment="1">
      <alignment horizontal="right" vertical="center"/>
    </xf>
    <xf numFmtId="181" fontId="14" fillId="8" borderId="0" xfId="4" applyNumberFormat="1" applyFont="1" applyFill="1" applyBorder="1" applyAlignment="1">
      <alignment horizontal="right" vertical="center"/>
    </xf>
    <xf numFmtId="166" fontId="14" fillId="8" borderId="0" xfId="4" applyNumberFormat="1" applyFont="1" applyFill="1" applyBorder="1" applyAlignment="1">
      <alignment horizontal="right" vertical="center"/>
    </xf>
    <xf numFmtId="166" fontId="14" fillId="8" borderId="0" xfId="4" applyNumberFormat="1" applyFont="1" applyFill="1" applyBorder="1" applyAlignment="1">
      <alignment vertical="center"/>
    </xf>
    <xf numFmtId="0" fontId="15" fillId="8" borderId="0" xfId="0" applyFont="1" applyFill="1" applyBorder="1" applyAlignment="1">
      <alignment vertical="center"/>
    </xf>
    <xf numFmtId="0" fontId="27" fillId="8" borderId="0" xfId="0" applyFont="1" applyFill="1" applyBorder="1" applyAlignment="1">
      <alignment horizontal="left" vertical="center"/>
    </xf>
    <xf numFmtId="0" fontId="28" fillId="8" borderId="0" xfId="0" applyFont="1" applyFill="1" applyBorder="1" applyAlignment="1">
      <alignment horizontal="center" vertical="center"/>
    </xf>
    <xf numFmtId="0" fontId="15" fillId="8" borderId="0" xfId="0" applyFont="1" applyFill="1" applyBorder="1" applyAlignment="1">
      <alignment horizontal="left" vertical="center" wrapText="1" indent="2"/>
    </xf>
    <xf numFmtId="10" fontId="28" fillId="8" borderId="0" xfId="0" applyNumberFormat="1" applyFont="1" applyFill="1" applyBorder="1" applyAlignment="1">
      <alignment vertical="center"/>
    </xf>
    <xf numFmtId="0" fontId="29" fillId="8" borderId="0" xfId="0" applyFont="1" applyFill="1" applyBorder="1" applyAlignment="1">
      <alignment horizontal="left" vertical="center" wrapText="1" indent="1"/>
    </xf>
    <xf numFmtId="0" fontId="29" fillId="8" borderId="0" xfId="0" applyFont="1" applyFill="1" applyBorder="1" applyAlignment="1">
      <alignment vertical="center" wrapText="1"/>
    </xf>
    <xf numFmtId="2" fontId="28" fillId="8" borderId="0" xfId="0" applyNumberFormat="1" applyFont="1" applyFill="1" applyBorder="1" applyAlignment="1">
      <alignment horizontal="center" vertical="center"/>
    </xf>
    <xf numFmtId="10" fontId="28" fillId="8" borderId="0" xfId="0" applyNumberFormat="1" applyFont="1" applyFill="1" applyBorder="1" applyAlignment="1">
      <alignment horizontal="center" vertical="center"/>
    </xf>
    <xf numFmtId="0" fontId="28" fillId="8" borderId="0" xfId="0" applyFont="1" applyFill="1" applyBorder="1" applyAlignment="1">
      <alignment horizontal="right" vertical="center"/>
    </xf>
    <xf numFmtId="10" fontId="28" fillId="8" borderId="0" xfId="0" applyNumberFormat="1" applyFont="1" applyFill="1" applyBorder="1" applyAlignment="1">
      <alignment horizontal="left" vertical="center"/>
    </xf>
    <xf numFmtId="0" fontId="30" fillId="8" borderId="0" xfId="0" applyFont="1" applyFill="1" applyBorder="1"/>
    <xf numFmtId="0" fontId="0" fillId="8" borderId="0" xfId="0" applyFont="1" applyFill="1" applyBorder="1" applyAlignment="1">
      <alignment horizontal="center"/>
    </xf>
    <xf numFmtId="0" fontId="0" fillId="8" borderId="0" xfId="0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166" fontId="19" fillId="2" borderId="0" xfId="0" applyNumberFormat="1" applyFont="1" applyFill="1" applyBorder="1" applyAlignment="1" applyProtection="1">
      <alignment horizontal="center" vertical="center"/>
    </xf>
  </cellXfs>
  <cellStyles count="20">
    <cellStyle name="Bioener - Input" xfId="8" xr:uid="{A7024439-560E-1742-8098-CCB2BEA1BC42}"/>
    <cellStyle name="Euro" xfId="3" xr:uid="{489B50A9-16FA-48F1-BB16-DDF3F31D07B3}"/>
    <cellStyle name="Migliaia" xfId="5" builtinId="3"/>
    <cellStyle name="Migliaia 2" xfId="9" xr:uid="{D3BB0766-5F19-A843-B7E2-3A0809A0CCC4}"/>
    <cellStyle name="Migliaia 3" xfId="1" xr:uid="{00000000-0005-0000-0000-000000000000}"/>
    <cellStyle name="Migliaia 4" xfId="12" xr:uid="{ACE8DCE7-332E-4447-8612-2B1163A3B134}"/>
    <cellStyle name="Normale" xfId="0" builtinId="0"/>
    <cellStyle name="Normale 2" xfId="4" xr:uid="{C27242E8-C6E8-0943-9FC4-EE5247789FA5}"/>
    <cellStyle name="Normale 2 2" xfId="6" xr:uid="{9344B221-EAC5-EB47-B57F-4FC0646F3575}"/>
    <cellStyle name="Normale 2 2 2" xfId="17" xr:uid="{43D59446-1F33-1449-BEDF-97850D255348}"/>
    <cellStyle name="Normale 2 3" xfId="15" xr:uid="{1BED5DCB-0CBE-498C-8E12-2F3E7990A53F}"/>
    <cellStyle name="Normale 3" xfId="7" xr:uid="{66D80404-E0BF-1A49-B71D-43C4C78C759D}"/>
    <cellStyle name="Normale 3 2" xfId="10" xr:uid="{3C8FC7BF-2FE7-3B46-9926-E028D649D1EC}"/>
    <cellStyle name="Normale 3 3" xfId="16" xr:uid="{F234717F-DD27-B648-9427-1AEC2D28EBB9}"/>
    <cellStyle name="Normale 4" xfId="11" xr:uid="{860F81AD-8354-9545-825B-9059EDA26708}"/>
    <cellStyle name="Normale 5" xfId="18" xr:uid="{1AB7684D-8401-A94A-A3A3-5F9CDD22A28F}"/>
    <cellStyle name="Normale_20090212_Modello finanziario" xfId="14" xr:uid="{DB310314-64AF-4856-B261-E7B3F42CEE21}"/>
    <cellStyle name="Percentuale" xfId="13" builtinId="5"/>
    <cellStyle name="Percentuale 3" xfId="2" xr:uid="{00000000-0005-0000-0000-000005000000}"/>
    <cellStyle name="Valuta" xfId="19" builtinId="4"/>
  </cellStyles>
  <dxfs count="0"/>
  <tableStyles count="0" defaultTableStyle="TableStyleMedium2" defaultPivotStyle="PivotStyleLight16"/>
  <colors>
    <mruColors>
      <color rgb="FF02A44B"/>
      <color rgb="FF002035"/>
      <color rgb="FF002068"/>
      <color rgb="FF0056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PayBack e Redditività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Anni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'12'!$E$72:$AH$72</c:f>
              <c:numCache>
                <c:formatCode>General</c:formatCode>
                <c:ptCount val="3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1D-514D-84A9-84E1B690873D}"/>
            </c:ext>
          </c:extLst>
        </c:ser>
        <c:ser>
          <c:idx val="1"/>
          <c:order val="1"/>
          <c:tx>
            <c:v>Redditività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'12'!$E$75:$AH$75</c:f>
              <c:numCache>
                <c:formatCode>#,##0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1D-514D-84A9-84E1B6908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017743"/>
        <c:axId val="242037855"/>
      </c:lineChart>
      <c:catAx>
        <c:axId val="19101774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42037855"/>
        <c:crosses val="autoZero"/>
        <c:auto val="1"/>
        <c:lblAlgn val="ctr"/>
        <c:lblOffset val="100"/>
        <c:noMultiLvlLbl val="0"/>
      </c:catAx>
      <c:valAx>
        <c:axId val="242037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1017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860392182519352"/>
          <c:y val="0.88882046650174817"/>
          <c:w val="0.28369181518907877"/>
          <c:h val="8.29242208031400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PayBack</a:t>
            </a:r>
            <a:r>
              <a:rPr lang="it-IT" baseline="0"/>
              <a:t> Period e Redditività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'12'!$E$72:$AH$72</c:f>
              <c:numCache>
                <c:formatCode>General</c:formatCode>
                <c:ptCount val="3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6F-E94F-9DA3-AB4B26D3E7CB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'12'!$E$75:$AH$75</c:f>
              <c:numCache>
                <c:formatCode>#,##0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6F-E94F-9DA3-AB4B26D3E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017743"/>
        <c:axId val="242037855"/>
      </c:lineChart>
      <c:catAx>
        <c:axId val="19101774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42037855"/>
        <c:crosses val="autoZero"/>
        <c:auto val="1"/>
        <c:lblAlgn val="ctr"/>
        <c:lblOffset val="100"/>
        <c:noMultiLvlLbl val="0"/>
      </c:catAx>
      <c:valAx>
        <c:axId val="242037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1017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1</xdr:row>
      <xdr:rowOff>354091</xdr:rowOff>
    </xdr:from>
    <xdr:to>
      <xdr:col>3</xdr:col>
      <xdr:colOff>810935</xdr:colOff>
      <xdr:row>1</xdr:row>
      <xdr:rowOff>756338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F7EE2E7D-FEC8-178C-E765-0CAB7D061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5260" y="605551"/>
          <a:ext cx="1466257" cy="402247"/>
        </a:xfrm>
        <a:prstGeom prst="rect">
          <a:avLst/>
        </a:prstGeom>
      </xdr:spPr>
    </xdr:pic>
    <xdr:clientData/>
  </xdr:twoCellAnchor>
  <xdr:twoCellAnchor>
    <xdr:from>
      <xdr:col>0</xdr:col>
      <xdr:colOff>200681</xdr:colOff>
      <xdr:row>92</xdr:row>
      <xdr:rowOff>174776</xdr:rowOff>
    </xdr:from>
    <xdr:to>
      <xdr:col>4</xdr:col>
      <xdr:colOff>0</xdr:colOff>
      <xdr:row>107</xdr:row>
      <xdr:rowOff>156836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D8764B3-6BCF-1646-BB77-AE7A36AC948C}"/>
            </a:ext>
            <a:ext uri="{147F2762-F138-4A5C-976F-8EAC2B608ADB}">
              <a16:predDERef xmlns:a16="http://schemas.microsoft.com/office/drawing/2014/main" pred="{283DB017-3B14-9944-806C-F1DABA3294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80</xdr:row>
      <xdr:rowOff>0</xdr:rowOff>
    </xdr:from>
    <xdr:to>
      <xdr:col>6</xdr:col>
      <xdr:colOff>90844</xdr:colOff>
      <xdr:row>99</xdr:row>
      <xdr:rowOff>141188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2D64E3A-AB1E-1E43-B9F6-9EF2E96C2C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nzo Prato" id="{33939CDA-5156-B44C-AFFA-AA52F06E3D8C}" userId="S::eprato@albatros.uno::3e27694e-3102-44a4-a2df-73a5cc8f64d7" providerId="AD"/>
</personList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Q2" dT="2025-03-30T13:27:59.10" personId="{33939CDA-5156-B44C-AFFA-AA52F06E3D8C}" id="{E5B9C750-187B-CA48-8CE2-765CD9349DB1}">
    <text>Inserire valore totale per il conferimento delle aree.
Se il sito è già nella disponibilità dell’operatore mettere 0 (zero).</text>
  </threadedComment>
  <threadedComment ref="R2" dT="2025-03-30T21:01:40.78" personId="{33939CDA-5156-B44C-AFFA-AA52F06E3D8C}" id="{BBB66FB7-F0AD-8744-844B-1E1B18602903}">
    <text>TITOLI DI POSSESSO:
A) DI PROPRIETÀ/DISPONIBILITÀ = Il sito è già in possesso dell’operatore che realizza gli impianti;
B) ACQUISTO = L’operatore che realizza gli impianti acquista il sito, sostenendo l’investimento in un’unica soluzione;
C) DIRITTO DI SUPERFICIE = L’operatore che realizza gli impianti acquisisce il diritto a utilizzare l’area dietro un corrispettivo annuo. Il numero di anni di pagamento del Diritto di Superficie deve essere indicato alla casella “D92” del foglio “INPUT”.</text>
  </threadedComment>
  <threadedComment ref="S2" dT="2025-03-30T13:11:30.73" personId="{33939CDA-5156-B44C-AFFA-AA52F06E3D8C}" id="{C55D59C6-EEF9-8E47-AC44-83D96F77B69A}">
    <text>DESCRIZIONE TIPOLOGIE:
A) DETENZIONE = L’operatore che realizza l’impianto lo tiene per se, usufruendo di tutta l’energia prodotta;
B) NOLEGGIO = L’operatore che realizza l’impianto lo noleggia al proprietario del sito, usufruendo di un canone per il noleggio;
C) CESSIONE AUTOCONSUMO = L’operatore che realizza l’impianto cede al proprietario del sito la sola quota di energia necessaria all’autoconsumo, tenendo per se tutta l’energia eccedente;
D) COMPENSAZIONE = L’operatore che realizza l’impianto lo cede a costo zero al proprietario del sito.</text>
  </threadedComment>
  <threadedComment ref="V2" dT="2025-02-10T12:24:38.00" personId="{33939CDA-5156-B44C-AFFA-AA52F06E3D8C}" id="{F88BBA54-063D-6F41-A725-553D535235BF}">
    <text>Inserire il solo costo unitario per kW dei lavori (fornitura, installazione, messa in esercizio e allaccio) escluse spese tecniche e consulenze</text>
  </threadedComment>
</ThreadedComment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30840-52D3-2143-849C-1FDFF702270E}">
  <sheetPr>
    <tabColor theme="9" tint="0.59999389629810485"/>
  </sheetPr>
  <dimension ref="B2:S111"/>
  <sheetViews>
    <sheetView tabSelected="1" zoomScale="142" zoomScaleNormal="220" workbookViewId="0">
      <selection activeCell="E13" sqref="E13:E14"/>
    </sheetView>
  </sheetViews>
  <sheetFormatPr baseColWidth="10" defaultColWidth="10.83203125" defaultRowHeight="11"/>
  <cols>
    <col min="1" max="1" width="1.83203125" style="1" customWidth="1"/>
    <col min="2" max="2" width="34.83203125" style="1" customWidth="1"/>
    <col min="3" max="16" width="10.83203125" style="1"/>
    <col min="17" max="18" width="15.33203125" style="1" customWidth="1"/>
    <col min="19" max="19" width="10.83203125" style="1" customWidth="1"/>
    <col min="20" max="16384" width="10.83203125" style="1"/>
  </cols>
  <sheetData>
    <row r="2" spans="2:19">
      <c r="B2" s="10" t="s">
        <v>0</v>
      </c>
      <c r="C2" s="11" t="s">
        <v>1</v>
      </c>
    </row>
    <row r="3" spans="2:19">
      <c r="Q3" s="86"/>
      <c r="R3" s="86"/>
      <c r="S3" s="86"/>
    </row>
    <row r="4" spans="2:19" ht="11" customHeight="1">
      <c r="B4" s="109" t="s">
        <v>871</v>
      </c>
      <c r="C4" s="110"/>
      <c r="D4" s="111"/>
      <c r="E4" s="83" t="s">
        <v>81</v>
      </c>
      <c r="Q4" s="17"/>
      <c r="R4" s="17"/>
      <c r="S4" s="17"/>
    </row>
    <row r="5" spans="2:19">
      <c r="B5" s="109" t="s">
        <v>877</v>
      </c>
      <c r="C5" s="110"/>
      <c r="D5" s="111"/>
      <c r="E5" s="83" t="s">
        <v>860</v>
      </c>
      <c r="Q5" s="17"/>
      <c r="R5" s="17"/>
      <c r="S5" s="17"/>
    </row>
    <row r="6" spans="2:19" ht="15" customHeight="1">
      <c r="B6" s="101" t="s">
        <v>2</v>
      </c>
      <c r="C6" s="102"/>
      <c r="D6" s="102"/>
      <c r="E6" s="103"/>
      <c r="G6" s="101" t="s">
        <v>873</v>
      </c>
      <c r="H6" s="102"/>
      <c r="I6" s="102"/>
      <c r="J6" s="102"/>
      <c r="K6" s="102"/>
      <c r="L6" s="103"/>
    </row>
    <row r="7" spans="2:19" ht="12" customHeight="1">
      <c r="B7" s="104" t="s">
        <v>4</v>
      </c>
      <c r="C7" s="106" t="s">
        <v>5</v>
      </c>
      <c r="D7" s="107"/>
      <c r="E7" s="108"/>
      <c r="G7" s="70" t="s">
        <v>10</v>
      </c>
      <c r="H7" s="42"/>
      <c r="I7" s="42"/>
      <c r="J7" s="42"/>
      <c r="K7" s="43"/>
      <c r="L7" s="68">
        <f>IF(E4="RESIDENZIALE",'2'!C2*1.1+L16,'2'!C2+L16)</f>
        <v>0</v>
      </c>
      <c r="M7" s="112" t="str">
        <f>IF($E$4="BUSINESS","+IVA","IVA INCLUSA")</f>
        <v>+IVA</v>
      </c>
      <c r="Q7" s="3"/>
      <c r="R7" s="3"/>
      <c r="S7" s="3"/>
    </row>
    <row r="8" spans="2:19" ht="12" customHeight="1">
      <c r="B8" s="105"/>
      <c r="C8" s="113"/>
      <c r="D8" s="114"/>
      <c r="E8" s="115"/>
      <c r="G8" s="70" t="s">
        <v>11</v>
      </c>
      <c r="H8" s="42"/>
      <c r="I8" s="42"/>
      <c r="J8" s="42"/>
      <c r="K8" s="43"/>
      <c r="L8" s="68">
        <f>IF(AND(E4="RESIDENZIALE",L7&gt;13000),13000,IF(AND(E4="BUSINESS",L7&gt;50000),50000,L7))</f>
        <v>0</v>
      </c>
      <c r="M8" s="112"/>
      <c r="Q8" s="3"/>
      <c r="R8" s="3"/>
      <c r="S8" s="3"/>
    </row>
    <row r="9" spans="2:19" ht="12" customHeight="1">
      <c r="B9" s="116" t="s">
        <v>6</v>
      </c>
      <c r="C9" s="74" t="s">
        <v>7</v>
      </c>
      <c r="D9" s="74" t="s">
        <v>8</v>
      </c>
      <c r="E9" s="74" t="s">
        <v>9</v>
      </c>
      <c r="F9" s="4"/>
      <c r="G9" s="70" t="s">
        <v>12</v>
      </c>
      <c r="H9" s="42"/>
      <c r="I9" s="42"/>
      <c r="J9" s="42"/>
      <c r="K9" s="43"/>
      <c r="L9" s="68">
        <f>L7-L8</f>
        <v>0</v>
      </c>
      <c r="M9" s="112"/>
      <c r="Q9" s="3"/>
      <c r="R9" s="3"/>
      <c r="S9" s="3"/>
    </row>
    <row r="10" spans="2:19" ht="12" customHeight="1">
      <c r="B10" s="117"/>
      <c r="C10" s="73"/>
      <c r="D10" s="73"/>
      <c r="E10" s="73"/>
      <c r="F10" s="4"/>
      <c r="G10" s="71" t="s">
        <v>14</v>
      </c>
      <c r="H10" s="47" t="s">
        <v>15</v>
      </c>
      <c r="I10" s="47" t="s">
        <v>16</v>
      </c>
      <c r="J10" s="47" t="s">
        <v>17</v>
      </c>
      <c r="K10" s="47" t="s">
        <v>18</v>
      </c>
      <c r="L10" s="48" t="s">
        <v>19</v>
      </c>
      <c r="Q10" s="3"/>
      <c r="R10" s="3"/>
      <c r="S10" s="3"/>
    </row>
    <row r="11" spans="2:19" ht="15" customHeight="1">
      <c r="B11" s="98" t="s">
        <v>879</v>
      </c>
      <c r="C11" s="99"/>
      <c r="D11" s="100"/>
      <c r="E11" s="84">
        <v>0.33</v>
      </c>
      <c r="G11" s="72" t="s">
        <v>21</v>
      </c>
      <c r="H11" s="49">
        <f>+L8/12</f>
        <v>0</v>
      </c>
      <c r="I11" s="49">
        <f>+L8/24</f>
        <v>0</v>
      </c>
      <c r="J11" s="49">
        <f>+L8/36</f>
        <v>0</v>
      </c>
      <c r="K11" s="49">
        <f>+L8/48</f>
        <v>0</v>
      </c>
      <c r="L11" s="50" t="str">
        <f>IF(E4="RESIDENZIALE",+L8/60,"_")</f>
        <v>_</v>
      </c>
      <c r="Q11" s="3"/>
      <c r="R11" s="3"/>
      <c r="S11" s="3"/>
    </row>
    <row r="12" spans="2:19" ht="15" customHeight="1">
      <c r="B12" s="101" t="s">
        <v>13</v>
      </c>
      <c r="C12" s="102"/>
      <c r="D12" s="102"/>
      <c r="E12" s="103"/>
      <c r="G12" s="5" t="s">
        <v>23</v>
      </c>
      <c r="H12" s="51">
        <f>H11-((-$D$27)-(-$D$58)+$D$60)</f>
        <v>0</v>
      </c>
      <c r="I12" s="51">
        <f>I11-((-$D$27)-(-$D$58)+$D$60)</f>
        <v>0</v>
      </c>
      <c r="J12" s="51">
        <f>J11-((-$D$27)-(-$D$58)+$D$60)</f>
        <v>0</v>
      </c>
      <c r="K12" s="51">
        <f>K11-((-$D$27)-(-$D$58)+$D$60)</f>
        <v>0</v>
      </c>
      <c r="L12" s="52" t="str">
        <f>IF(E4="RESIDENZIALE",L11-((-$D$27)-(-$D$58)+$D$60),"_")</f>
        <v>_</v>
      </c>
    </row>
    <row r="13" spans="2:19" ht="12" customHeight="1">
      <c r="B13" s="87" t="s">
        <v>20</v>
      </c>
      <c r="C13" s="88"/>
      <c r="D13" s="89"/>
      <c r="E13" s="90"/>
      <c r="G13" s="1" t="s">
        <v>874</v>
      </c>
    </row>
    <row r="14" spans="2:19" ht="12" customHeight="1">
      <c r="B14" s="92" t="s">
        <v>22</v>
      </c>
      <c r="C14" s="93"/>
      <c r="D14" s="94"/>
      <c r="E14" s="91"/>
      <c r="G14" s="1" t="s">
        <v>875</v>
      </c>
    </row>
    <row r="15" spans="2:19" ht="12" customHeight="1">
      <c r="B15" s="95" t="s">
        <v>24</v>
      </c>
      <c r="C15" s="96"/>
      <c r="D15" s="97"/>
      <c r="E15" s="90"/>
    </row>
    <row r="16" spans="2:19" ht="12" customHeight="1">
      <c r="B16" s="92" t="s">
        <v>25</v>
      </c>
      <c r="C16" s="93"/>
      <c r="D16" s="94"/>
      <c r="E16" s="91"/>
      <c r="K16" s="496" t="s">
        <v>872</v>
      </c>
      <c r="L16" s="497"/>
    </row>
    <row r="17" spans="2:19" ht="11" customHeight="1">
      <c r="B17" s="31"/>
      <c r="C17" s="32"/>
      <c r="D17" s="12"/>
      <c r="E17" s="12"/>
      <c r="F17" s="12"/>
      <c r="M17" s="12"/>
      <c r="N17" s="12"/>
      <c r="O17" s="12"/>
      <c r="P17" s="12"/>
    </row>
    <row r="18" spans="2:19" ht="5.25" customHeight="1">
      <c r="C18" s="12"/>
      <c r="D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3"/>
      <c r="R18" s="3"/>
      <c r="S18" s="3"/>
    </row>
    <row r="19" spans="2:19" ht="5.25" customHeight="1">
      <c r="B19" s="31"/>
      <c r="C19" s="32"/>
      <c r="D19" s="32"/>
      <c r="E19" s="40"/>
      <c r="F19" s="40"/>
      <c r="G19" s="40"/>
      <c r="H19" s="40"/>
      <c r="I19" s="53"/>
      <c r="J19" s="54"/>
      <c r="K19" s="54"/>
      <c r="L19" s="54"/>
      <c r="M19" s="54"/>
      <c r="N19" s="54"/>
      <c r="O19" s="54"/>
      <c r="P19" s="54"/>
    </row>
    <row r="20" spans="2:19" s="3" customFormat="1">
      <c r="B20" s="34" t="s">
        <v>26</v>
      </c>
      <c r="C20" s="45" t="s">
        <v>27</v>
      </c>
      <c r="D20" s="62" t="s">
        <v>28</v>
      </c>
      <c r="E20" s="46" t="s">
        <v>29</v>
      </c>
      <c r="F20" s="33" t="s">
        <v>30</v>
      </c>
      <c r="G20" s="33" t="s">
        <v>31</v>
      </c>
      <c r="H20" s="33" t="s">
        <v>32</v>
      </c>
      <c r="I20" s="33" t="s">
        <v>33</v>
      </c>
      <c r="J20" s="33" t="s">
        <v>34</v>
      </c>
      <c r="K20" s="33" t="s">
        <v>35</v>
      </c>
      <c r="L20" s="33" t="s">
        <v>36</v>
      </c>
      <c r="M20" s="33" t="s">
        <v>37</v>
      </c>
      <c r="N20" s="33" t="s">
        <v>38</v>
      </c>
      <c r="O20" s="33" t="s">
        <v>39</v>
      </c>
      <c r="P20" s="33" t="s">
        <v>40</v>
      </c>
    </row>
    <row r="21" spans="2:19" ht="5.25" customHeight="1">
      <c r="C21" s="12"/>
      <c r="D21" s="67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spans="2:19" s="3" customFormat="1">
      <c r="B22" s="18" t="s">
        <v>41</v>
      </c>
      <c r="C22" s="55">
        <f>IF((C10+D10+E10)&gt;C8,C10+D10+E10,C8)</f>
        <v>0</v>
      </c>
      <c r="D22" s="64">
        <f>AVERAGE(E22:P22)</f>
        <v>0</v>
      </c>
      <c r="E22" s="58">
        <f>SUM(E23:E25)</f>
        <v>0</v>
      </c>
      <c r="F22" s="58">
        <f>SUM(F23:F25)</f>
        <v>0</v>
      </c>
      <c r="G22" s="58">
        <f t="shared" ref="G22:P22" si="0">SUM(G23:G25)</f>
        <v>0</v>
      </c>
      <c r="H22" s="58">
        <f t="shared" si="0"/>
        <v>0</v>
      </c>
      <c r="I22" s="58">
        <f t="shared" si="0"/>
        <v>0</v>
      </c>
      <c r="J22" s="58">
        <f t="shared" si="0"/>
        <v>0</v>
      </c>
      <c r="K22" s="58">
        <f t="shared" si="0"/>
        <v>0</v>
      </c>
      <c r="L22" s="58">
        <f t="shared" si="0"/>
        <v>0</v>
      </c>
      <c r="M22" s="58">
        <f t="shared" si="0"/>
        <v>0</v>
      </c>
      <c r="N22" s="58">
        <f t="shared" si="0"/>
        <v>0</v>
      </c>
      <c r="O22" s="58">
        <f t="shared" si="0"/>
        <v>0</v>
      </c>
      <c r="P22" s="58">
        <f t="shared" si="0"/>
        <v>0</v>
      </c>
      <c r="Q22" s="1"/>
      <c r="R22" s="1"/>
      <c r="S22" s="1"/>
    </row>
    <row r="23" spans="2:19">
      <c r="B23" s="21" t="s">
        <v>42</v>
      </c>
      <c r="C23" s="56">
        <f>IF(C10&gt;0,C10,$C$22*0.3333333)</f>
        <v>0</v>
      </c>
      <c r="D23" s="65">
        <f>IF(C23=0,0,(AVERAGE(E23:P23)))</f>
        <v>0</v>
      </c>
      <c r="E23" s="59">
        <f>$C$10/12</f>
        <v>0</v>
      </c>
      <c r="F23" s="59">
        <f t="shared" ref="F23:P23" si="1">$C$10/12</f>
        <v>0</v>
      </c>
      <c r="G23" s="59">
        <f t="shared" si="1"/>
        <v>0</v>
      </c>
      <c r="H23" s="59">
        <f t="shared" si="1"/>
        <v>0</v>
      </c>
      <c r="I23" s="59">
        <f t="shared" si="1"/>
        <v>0</v>
      </c>
      <c r="J23" s="59">
        <f t="shared" si="1"/>
        <v>0</v>
      </c>
      <c r="K23" s="59">
        <f t="shared" si="1"/>
        <v>0</v>
      </c>
      <c r="L23" s="59">
        <f t="shared" si="1"/>
        <v>0</v>
      </c>
      <c r="M23" s="59">
        <f t="shared" si="1"/>
        <v>0</v>
      </c>
      <c r="N23" s="59">
        <f t="shared" si="1"/>
        <v>0</v>
      </c>
      <c r="O23" s="59">
        <f t="shared" si="1"/>
        <v>0</v>
      </c>
      <c r="P23" s="59">
        <f t="shared" si="1"/>
        <v>0</v>
      </c>
    </row>
    <row r="24" spans="2:19">
      <c r="B24" s="21" t="s">
        <v>43</v>
      </c>
      <c r="C24" s="56">
        <f>IF(D10&gt;0,D10,$C$22*0.3333333)</f>
        <v>0</v>
      </c>
      <c r="D24" s="65">
        <f>IF(C24=0,0,(AVERAGE(E24:P24)))</f>
        <v>0</v>
      </c>
      <c r="E24" s="59">
        <f t="shared" ref="E24:P24" si="2">$D$10/12</f>
        <v>0</v>
      </c>
      <c r="F24" s="59">
        <f t="shared" si="2"/>
        <v>0</v>
      </c>
      <c r="G24" s="59">
        <f t="shared" si="2"/>
        <v>0</v>
      </c>
      <c r="H24" s="59">
        <f t="shared" si="2"/>
        <v>0</v>
      </c>
      <c r="I24" s="59">
        <f t="shared" si="2"/>
        <v>0</v>
      </c>
      <c r="J24" s="59">
        <f t="shared" si="2"/>
        <v>0</v>
      </c>
      <c r="K24" s="59">
        <f t="shared" si="2"/>
        <v>0</v>
      </c>
      <c r="L24" s="59">
        <f t="shared" si="2"/>
        <v>0</v>
      </c>
      <c r="M24" s="59">
        <f t="shared" si="2"/>
        <v>0</v>
      </c>
      <c r="N24" s="59">
        <f t="shared" si="2"/>
        <v>0</v>
      </c>
      <c r="O24" s="59">
        <f t="shared" si="2"/>
        <v>0</v>
      </c>
      <c r="P24" s="59">
        <f t="shared" si="2"/>
        <v>0</v>
      </c>
    </row>
    <row r="25" spans="2:19">
      <c r="B25" s="21" t="s">
        <v>44</v>
      </c>
      <c r="C25" s="56">
        <f>IF(E10&gt;0,E10,$C$22*0.3333334)</f>
        <v>0</v>
      </c>
      <c r="D25" s="65">
        <f>IF(C25=0,0,(AVERAGE(E25:P25)))</f>
        <v>0</v>
      </c>
      <c r="E25" s="59">
        <f t="shared" ref="E25:P25" si="3">$E$10/12</f>
        <v>0</v>
      </c>
      <c r="F25" s="59">
        <f t="shared" si="3"/>
        <v>0</v>
      </c>
      <c r="G25" s="59">
        <f t="shared" si="3"/>
        <v>0</v>
      </c>
      <c r="H25" s="59">
        <f t="shared" si="3"/>
        <v>0</v>
      </c>
      <c r="I25" s="59">
        <f t="shared" si="3"/>
        <v>0</v>
      </c>
      <c r="J25" s="59">
        <f t="shared" si="3"/>
        <v>0</v>
      </c>
      <c r="K25" s="59">
        <f t="shared" si="3"/>
        <v>0</v>
      </c>
      <c r="L25" s="59">
        <f t="shared" si="3"/>
        <v>0</v>
      </c>
      <c r="M25" s="59">
        <f t="shared" si="3"/>
        <v>0</v>
      </c>
      <c r="N25" s="59">
        <f t="shared" si="3"/>
        <v>0</v>
      </c>
      <c r="O25" s="59">
        <f t="shared" si="3"/>
        <v>0</v>
      </c>
      <c r="P25" s="59">
        <f t="shared" si="3"/>
        <v>0</v>
      </c>
      <c r="Q25" s="3"/>
      <c r="R25" s="3"/>
      <c r="S25" s="3"/>
    </row>
    <row r="26" spans="2:19" ht="5.25" customHeight="1">
      <c r="C26" s="12"/>
      <c r="D26" s="67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spans="2:19" s="3" customFormat="1">
      <c r="B27" s="19" t="s">
        <v>45</v>
      </c>
      <c r="C27" s="57">
        <f>SUM(E27:P27)</f>
        <v>0</v>
      </c>
      <c r="D27" s="66">
        <f>AVERAGE(E27:P27)</f>
        <v>0</v>
      </c>
      <c r="E27" s="60">
        <f t="shared" ref="E27:P27" si="4">-E22*$E$11</f>
        <v>0</v>
      </c>
      <c r="F27" s="20">
        <f t="shared" si="4"/>
        <v>0</v>
      </c>
      <c r="G27" s="20">
        <f t="shared" si="4"/>
        <v>0</v>
      </c>
      <c r="H27" s="20">
        <f t="shared" si="4"/>
        <v>0</v>
      </c>
      <c r="I27" s="20">
        <f t="shared" si="4"/>
        <v>0</v>
      </c>
      <c r="J27" s="20">
        <f t="shared" si="4"/>
        <v>0</v>
      </c>
      <c r="K27" s="20">
        <f t="shared" si="4"/>
        <v>0</v>
      </c>
      <c r="L27" s="20">
        <f t="shared" si="4"/>
        <v>0</v>
      </c>
      <c r="M27" s="20">
        <f t="shared" si="4"/>
        <v>0</v>
      </c>
      <c r="N27" s="20">
        <f t="shared" si="4"/>
        <v>0</v>
      </c>
      <c r="O27" s="20">
        <f t="shared" si="4"/>
        <v>0</v>
      </c>
      <c r="P27" s="20">
        <f t="shared" si="4"/>
        <v>0</v>
      </c>
      <c r="Q27" s="1"/>
      <c r="R27" s="1"/>
      <c r="S27" s="1"/>
    </row>
    <row r="28" spans="2:19" ht="5.25" customHeight="1">
      <c r="C28" s="12"/>
      <c r="D28" s="67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</row>
    <row r="29" spans="2:19">
      <c r="B29" s="26" t="s">
        <v>46</v>
      </c>
      <c r="C29" s="55">
        <f>SUM(E29:P29)</f>
        <v>0</v>
      </c>
      <c r="D29" s="64">
        <f>AVERAGE(E29:P29)</f>
        <v>0</v>
      </c>
      <c r="E29" s="58">
        <f>'13'!$D$65*3.8%</f>
        <v>0</v>
      </c>
      <c r="F29" s="15">
        <f>'13'!$D$65*5.1%</f>
        <v>0</v>
      </c>
      <c r="G29" s="15">
        <f>'13'!$D$65*8.1%</f>
        <v>0</v>
      </c>
      <c r="H29" s="15">
        <f>'13'!$D$65*10.02%</f>
        <v>0</v>
      </c>
      <c r="I29" s="15">
        <f>'13'!$D$65*11.9%</f>
        <v>0</v>
      </c>
      <c r="J29" s="15">
        <f>'13'!$D$65*12.7%</f>
        <v>0</v>
      </c>
      <c r="K29" s="15">
        <f>'13'!$D$65*13.1%</f>
        <v>0</v>
      </c>
      <c r="L29" s="15">
        <f>'13'!$D$65*11.9%</f>
        <v>0</v>
      </c>
      <c r="M29" s="15">
        <f>'13'!$D$65*9.3%</f>
        <v>0</v>
      </c>
      <c r="N29" s="15">
        <f>'13'!$D$65*6.8%</f>
        <v>0</v>
      </c>
      <c r="O29" s="15">
        <f>'13'!$D$65*4.2%</f>
        <v>0</v>
      </c>
      <c r="P29" s="15">
        <f>'13'!$D$65*3.08%</f>
        <v>0</v>
      </c>
    </row>
    <row r="30" spans="2:19" hidden="1">
      <c r="B30" s="21" t="s">
        <v>47</v>
      </c>
      <c r="C30" s="56">
        <f>SUM(E30:P30)</f>
        <v>0</v>
      </c>
      <c r="D30" s="65">
        <f>AVERAGE(E30:P30)</f>
        <v>0</v>
      </c>
      <c r="E30" s="59">
        <f>E29*0.65</f>
        <v>0</v>
      </c>
      <c r="F30" s="13">
        <f>F29*0.68</f>
        <v>0</v>
      </c>
      <c r="G30" s="13">
        <f>G29*0.72</f>
        <v>0</v>
      </c>
      <c r="H30" s="13">
        <f>H29*0.76</f>
        <v>0</v>
      </c>
      <c r="I30" s="13">
        <f>I29*0.78</f>
        <v>0</v>
      </c>
      <c r="J30" s="13">
        <f>J29*0.8</f>
        <v>0</v>
      </c>
      <c r="K30" s="13">
        <f>K29*0.8</f>
        <v>0</v>
      </c>
      <c r="L30" s="13">
        <f>L29*0.78</f>
        <v>0</v>
      </c>
      <c r="M30" s="13">
        <f>M29*0.75</f>
        <v>0</v>
      </c>
      <c r="N30" s="13">
        <f>N29*0.7</f>
        <v>0</v>
      </c>
      <c r="O30" s="13">
        <f>O29*0.66</f>
        <v>0</v>
      </c>
      <c r="P30" s="13">
        <f>P29*0.62</f>
        <v>0</v>
      </c>
    </row>
    <row r="31" spans="2:19" hidden="1">
      <c r="B31" s="21" t="s">
        <v>48</v>
      </c>
      <c r="C31" s="56">
        <f>SUM(E31:P31)</f>
        <v>0</v>
      </c>
      <c r="D31" s="65">
        <f>AVERAGE(E31:P31)</f>
        <v>0</v>
      </c>
      <c r="E31" s="59">
        <f>E29*0.3</f>
        <v>0</v>
      </c>
      <c r="F31" s="13">
        <f>F29*0.28</f>
        <v>0</v>
      </c>
      <c r="G31" s="13">
        <f>G29*0.25</f>
        <v>0</v>
      </c>
      <c r="H31" s="13">
        <f>H29*0.22</f>
        <v>0</v>
      </c>
      <c r="I31" s="13">
        <f>I29*0.2</f>
        <v>0</v>
      </c>
      <c r="J31" s="13">
        <f>J29*0.18</f>
        <v>0</v>
      </c>
      <c r="K31" s="13">
        <f>K29*0.18</f>
        <v>0</v>
      </c>
      <c r="L31" s="13">
        <f>L29*0.2</f>
        <v>0</v>
      </c>
      <c r="M31" s="13">
        <f>M29*0.22</f>
        <v>0</v>
      </c>
      <c r="N31" s="13">
        <f>N29*0.26</f>
        <v>0</v>
      </c>
      <c r="O31" s="13">
        <f>O29*0.29</f>
        <v>0</v>
      </c>
      <c r="P31" s="13">
        <f>P29*0.32</f>
        <v>0</v>
      </c>
    </row>
    <row r="32" spans="2:19" hidden="1">
      <c r="B32" s="21" t="s">
        <v>49</v>
      </c>
      <c r="C32" s="56">
        <f>SUM(E32:P32)</f>
        <v>0</v>
      </c>
      <c r="D32" s="65">
        <f>AVERAGE(E32:P32)</f>
        <v>0</v>
      </c>
      <c r="E32" s="59">
        <f>E29*0.05</f>
        <v>0</v>
      </c>
      <c r="F32" s="13">
        <f>F29*0.04</f>
        <v>0</v>
      </c>
      <c r="G32" s="13">
        <f>G29*0.03</f>
        <v>0</v>
      </c>
      <c r="H32" s="13">
        <f>H29*0.02</f>
        <v>0</v>
      </c>
      <c r="I32" s="13">
        <f>I29*0.02</f>
        <v>0</v>
      </c>
      <c r="J32" s="13">
        <f>J29*0.02</f>
        <v>0</v>
      </c>
      <c r="K32" s="13">
        <f>K29*0.02</f>
        <v>0</v>
      </c>
      <c r="L32" s="13">
        <f>L29*0.02</f>
        <v>0</v>
      </c>
      <c r="M32" s="13">
        <f>M29*0.03</f>
        <v>0</v>
      </c>
      <c r="N32" s="13">
        <f>N29*0.04</f>
        <v>0</v>
      </c>
      <c r="O32" s="13">
        <f>O29*0.05</f>
        <v>0</v>
      </c>
      <c r="P32" s="13">
        <f>P29*0.06</f>
        <v>0</v>
      </c>
    </row>
    <row r="33" spans="2:16" ht="5.25" hidden="1" customHeight="1">
      <c r="C33" s="12"/>
      <c r="D33" s="63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</row>
    <row r="34" spans="2:16" hidden="1">
      <c r="B34" s="18" t="s">
        <v>50</v>
      </c>
      <c r="C34" s="55">
        <f>SUM(E34:P34)</f>
        <v>0</v>
      </c>
      <c r="D34" s="64">
        <f>AVERAGE(E34:P34)</f>
        <v>0</v>
      </c>
      <c r="E34" s="58">
        <f t="shared" ref="E34:P34" si="5">SUM(E35:E37)</f>
        <v>0</v>
      </c>
      <c r="F34" s="15">
        <f t="shared" si="5"/>
        <v>0</v>
      </c>
      <c r="G34" s="15">
        <f t="shared" si="5"/>
        <v>0</v>
      </c>
      <c r="H34" s="15">
        <f t="shared" si="5"/>
        <v>0</v>
      </c>
      <c r="I34" s="15">
        <f t="shared" si="5"/>
        <v>0</v>
      </c>
      <c r="J34" s="15">
        <f t="shared" si="5"/>
        <v>0</v>
      </c>
      <c r="K34" s="15">
        <f t="shared" si="5"/>
        <v>0</v>
      </c>
      <c r="L34" s="15">
        <f t="shared" si="5"/>
        <v>0</v>
      </c>
      <c r="M34" s="15">
        <f t="shared" si="5"/>
        <v>0</v>
      </c>
      <c r="N34" s="15">
        <f t="shared" si="5"/>
        <v>0</v>
      </c>
      <c r="O34" s="15">
        <f t="shared" si="5"/>
        <v>0</v>
      </c>
      <c r="P34" s="15">
        <f t="shared" si="5"/>
        <v>0</v>
      </c>
    </row>
    <row r="35" spans="2:16" hidden="1">
      <c r="B35" s="21"/>
      <c r="C35" s="56">
        <f>SUM(E35:P35)</f>
        <v>0</v>
      </c>
      <c r="D35" s="65">
        <f>AVERAGE(E35:P35)</f>
        <v>0</v>
      </c>
      <c r="E35" s="59">
        <f t="shared" ref="E35:P35" si="6">MIN(E23,E30)</f>
        <v>0</v>
      </c>
      <c r="F35" s="13">
        <f t="shared" si="6"/>
        <v>0</v>
      </c>
      <c r="G35" s="13">
        <f t="shared" si="6"/>
        <v>0</v>
      </c>
      <c r="H35" s="13">
        <f t="shared" si="6"/>
        <v>0</v>
      </c>
      <c r="I35" s="13">
        <f t="shared" si="6"/>
        <v>0</v>
      </c>
      <c r="J35" s="13">
        <f t="shared" si="6"/>
        <v>0</v>
      </c>
      <c r="K35" s="13">
        <f t="shared" si="6"/>
        <v>0</v>
      </c>
      <c r="L35" s="13">
        <f t="shared" si="6"/>
        <v>0</v>
      </c>
      <c r="M35" s="13">
        <f t="shared" si="6"/>
        <v>0</v>
      </c>
      <c r="N35" s="13">
        <f t="shared" si="6"/>
        <v>0</v>
      </c>
      <c r="O35" s="13">
        <f t="shared" si="6"/>
        <v>0</v>
      </c>
      <c r="P35" s="13">
        <f t="shared" si="6"/>
        <v>0</v>
      </c>
    </row>
    <row r="36" spans="2:16" hidden="1">
      <c r="B36" s="21"/>
      <c r="C36" s="56">
        <f>SUM(E36:P36)</f>
        <v>0</v>
      </c>
      <c r="D36" s="65">
        <f>AVERAGE(E36:P36)</f>
        <v>0</v>
      </c>
      <c r="E36" s="59">
        <f t="shared" ref="E36:P36" si="7">MIN(E24,E31)</f>
        <v>0</v>
      </c>
      <c r="F36" s="13">
        <f t="shared" si="7"/>
        <v>0</v>
      </c>
      <c r="G36" s="13">
        <f t="shared" si="7"/>
        <v>0</v>
      </c>
      <c r="H36" s="13">
        <f t="shared" si="7"/>
        <v>0</v>
      </c>
      <c r="I36" s="13">
        <f t="shared" si="7"/>
        <v>0</v>
      </c>
      <c r="J36" s="13">
        <f t="shared" si="7"/>
        <v>0</v>
      </c>
      <c r="K36" s="13">
        <f t="shared" si="7"/>
        <v>0</v>
      </c>
      <c r="L36" s="13">
        <f t="shared" si="7"/>
        <v>0</v>
      </c>
      <c r="M36" s="13">
        <f t="shared" si="7"/>
        <v>0</v>
      </c>
      <c r="N36" s="13">
        <f t="shared" si="7"/>
        <v>0</v>
      </c>
      <c r="O36" s="13">
        <f t="shared" si="7"/>
        <v>0</v>
      </c>
      <c r="P36" s="13">
        <f t="shared" si="7"/>
        <v>0</v>
      </c>
    </row>
    <row r="37" spans="2:16" hidden="1">
      <c r="B37" s="21"/>
      <c r="C37" s="56">
        <f>SUM(E37:P37)</f>
        <v>0</v>
      </c>
      <c r="D37" s="65">
        <f>AVERAGE(E37:P37)</f>
        <v>0</v>
      </c>
      <c r="E37" s="59">
        <f t="shared" ref="E37:P37" si="8">MIN(E25,E32)</f>
        <v>0</v>
      </c>
      <c r="F37" s="13">
        <f t="shared" si="8"/>
        <v>0</v>
      </c>
      <c r="G37" s="13">
        <f t="shared" si="8"/>
        <v>0</v>
      </c>
      <c r="H37" s="13">
        <f t="shared" si="8"/>
        <v>0</v>
      </c>
      <c r="I37" s="13">
        <f t="shared" si="8"/>
        <v>0</v>
      </c>
      <c r="J37" s="13">
        <f t="shared" si="8"/>
        <v>0</v>
      </c>
      <c r="K37" s="13">
        <f t="shared" si="8"/>
        <v>0</v>
      </c>
      <c r="L37" s="13">
        <f t="shared" si="8"/>
        <v>0</v>
      </c>
      <c r="M37" s="13">
        <f t="shared" si="8"/>
        <v>0</v>
      </c>
      <c r="N37" s="13">
        <f t="shared" si="8"/>
        <v>0</v>
      </c>
      <c r="O37" s="13">
        <f t="shared" si="8"/>
        <v>0</v>
      </c>
      <c r="P37" s="13">
        <f t="shared" si="8"/>
        <v>0</v>
      </c>
    </row>
    <row r="38" spans="2:16" ht="5.25" hidden="1" customHeight="1">
      <c r="C38" s="12"/>
      <c r="D38" s="63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</row>
    <row r="39" spans="2:16" hidden="1">
      <c r="B39" s="18" t="s">
        <v>51</v>
      </c>
      <c r="C39" s="55">
        <f>SUM(E39:P39)</f>
        <v>0</v>
      </c>
      <c r="D39" s="64">
        <f>AVERAGE(E39:P39)</f>
        <v>0</v>
      </c>
      <c r="E39" s="58">
        <f t="shared" ref="E39:P39" si="9">SUM(E40:E42)</f>
        <v>0</v>
      </c>
      <c r="F39" s="15">
        <f t="shared" si="9"/>
        <v>0</v>
      </c>
      <c r="G39" s="15">
        <f t="shared" si="9"/>
        <v>0</v>
      </c>
      <c r="H39" s="15">
        <f t="shared" si="9"/>
        <v>0</v>
      </c>
      <c r="I39" s="15">
        <f t="shared" si="9"/>
        <v>0</v>
      </c>
      <c r="J39" s="15">
        <f t="shared" si="9"/>
        <v>0</v>
      </c>
      <c r="K39" s="15">
        <f t="shared" si="9"/>
        <v>0</v>
      </c>
      <c r="L39" s="15">
        <f t="shared" si="9"/>
        <v>0</v>
      </c>
      <c r="M39" s="15">
        <f t="shared" si="9"/>
        <v>0</v>
      </c>
      <c r="N39" s="15">
        <f t="shared" si="9"/>
        <v>0</v>
      </c>
      <c r="O39" s="15">
        <f t="shared" si="9"/>
        <v>0</v>
      </c>
      <c r="P39" s="15">
        <f t="shared" si="9"/>
        <v>0</v>
      </c>
    </row>
    <row r="40" spans="2:16" hidden="1">
      <c r="B40" s="21"/>
      <c r="C40" s="56">
        <f>SUM(E40:P40)</f>
        <v>0</v>
      </c>
      <c r="D40" s="65">
        <f>AVERAGE(E40:P40)</f>
        <v>0</v>
      </c>
      <c r="E40" s="59">
        <f t="shared" ref="E40:P40" si="10">IF(E23-E35&lt;0,0,E23-E35)</f>
        <v>0</v>
      </c>
      <c r="F40" s="13">
        <f t="shared" si="10"/>
        <v>0</v>
      </c>
      <c r="G40" s="13">
        <f t="shared" si="10"/>
        <v>0</v>
      </c>
      <c r="H40" s="13">
        <f t="shared" si="10"/>
        <v>0</v>
      </c>
      <c r="I40" s="13">
        <f t="shared" si="10"/>
        <v>0</v>
      </c>
      <c r="J40" s="13">
        <f t="shared" si="10"/>
        <v>0</v>
      </c>
      <c r="K40" s="13">
        <f t="shared" si="10"/>
        <v>0</v>
      </c>
      <c r="L40" s="13">
        <f t="shared" si="10"/>
        <v>0</v>
      </c>
      <c r="M40" s="13">
        <f t="shared" si="10"/>
        <v>0</v>
      </c>
      <c r="N40" s="13">
        <f t="shared" si="10"/>
        <v>0</v>
      </c>
      <c r="O40" s="13">
        <f t="shared" si="10"/>
        <v>0</v>
      </c>
      <c r="P40" s="13">
        <f t="shared" si="10"/>
        <v>0</v>
      </c>
    </row>
    <row r="41" spans="2:16" hidden="1">
      <c r="B41" s="21"/>
      <c r="C41" s="56">
        <f>SUM(E41:P41)</f>
        <v>0</v>
      </c>
      <c r="D41" s="65">
        <f>AVERAGE(E41:P41)</f>
        <v>0</v>
      </c>
      <c r="E41" s="59">
        <f t="shared" ref="E41:P41" si="11">IF(E24-E36&lt;0,0,E24-E36)</f>
        <v>0</v>
      </c>
      <c r="F41" s="13">
        <f t="shared" si="11"/>
        <v>0</v>
      </c>
      <c r="G41" s="13">
        <f t="shared" si="11"/>
        <v>0</v>
      </c>
      <c r="H41" s="13">
        <f t="shared" si="11"/>
        <v>0</v>
      </c>
      <c r="I41" s="13">
        <f t="shared" si="11"/>
        <v>0</v>
      </c>
      <c r="J41" s="13">
        <f t="shared" si="11"/>
        <v>0</v>
      </c>
      <c r="K41" s="13">
        <f t="shared" si="11"/>
        <v>0</v>
      </c>
      <c r="L41" s="13">
        <f t="shared" si="11"/>
        <v>0</v>
      </c>
      <c r="M41" s="13">
        <f t="shared" si="11"/>
        <v>0</v>
      </c>
      <c r="N41" s="13">
        <f t="shared" si="11"/>
        <v>0</v>
      </c>
      <c r="O41" s="13">
        <f t="shared" si="11"/>
        <v>0</v>
      </c>
      <c r="P41" s="13">
        <f t="shared" si="11"/>
        <v>0</v>
      </c>
    </row>
    <row r="42" spans="2:16" hidden="1">
      <c r="B42" s="21"/>
      <c r="C42" s="56">
        <f>SUM(E42:P42)</f>
        <v>0</v>
      </c>
      <c r="D42" s="65">
        <f>AVERAGE(E42:P42)</f>
        <v>0</v>
      </c>
      <c r="E42" s="59">
        <f t="shared" ref="E42:P42" si="12">IF(E25-E37&lt;0,0,E25-E37)</f>
        <v>0</v>
      </c>
      <c r="F42" s="13">
        <f t="shared" si="12"/>
        <v>0</v>
      </c>
      <c r="G42" s="13">
        <f t="shared" si="12"/>
        <v>0</v>
      </c>
      <c r="H42" s="13">
        <f t="shared" si="12"/>
        <v>0</v>
      </c>
      <c r="I42" s="13">
        <f t="shared" si="12"/>
        <v>0</v>
      </c>
      <c r="J42" s="13">
        <f t="shared" si="12"/>
        <v>0</v>
      </c>
      <c r="K42" s="13">
        <f t="shared" si="12"/>
        <v>0</v>
      </c>
      <c r="L42" s="13">
        <f t="shared" si="12"/>
        <v>0</v>
      </c>
      <c r="M42" s="13">
        <f t="shared" si="12"/>
        <v>0</v>
      </c>
      <c r="N42" s="13">
        <f t="shared" si="12"/>
        <v>0</v>
      </c>
      <c r="O42" s="13">
        <f t="shared" si="12"/>
        <v>0</v>
      </c>
      <c r="P42" s="13">
        <f t="shared" si="12"/>
        <v>0</v>
      </c>
    </row>
    <row r="43" spans="2:16" ht="5.25" hidden="1" customHeight="1">
      <c r="C43" s="12"/>
      <c r="D43" s="63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</row>
    <row r="44" spans="2:16" hidden="1">
      <c r="B44" s="18" t="s">
        <v>52</v>
      </c>
      <c r="C44" s="55">
        <f>SUM(E44:P44)</f>
        <v>0</v>
      </c>
      <c r="D44" s="64">
        <f>AVERAGE(E44:P44)</f>
        <v>0</v>
      </c>
      <c r="E44" s="58">
        <f t="shared" ref="E44:P44" si="13">SUM(E45:E47)</f>
        <v>0</v>
      </c>
      <c r="F44" s="15">
        <f t="shared" si="13"/>
        <v>0</v>
      </c>
      <c r="G44" s="15">
        <f t="shared" si="13"/>
        <v>0</v>
      </c>
      <c r="H44" s="15">
        <f t="shared" si="13"/>
        <v>0</v>
      </c>
      <c r="I44" s="15">
        <f t="shared" si="13"/>
        <v>0</v>
      </c>
      <c r="J44" s="15">
        <f t="shared" si="13"/>
        <v>0</v>
      </c>
      <c r="K44" s="15">
        <f t="shared" si="13"/>
        <v>0</v>
      </c>
      <c r="L44" s="15">
        <f t="shared" si="13"/>
        <v>0</v>
      </c>
      <c r="M44" s="15">
        <f t="shared" si="13"/>
        <v>0</v>
      </c>
      <c r="N44" s="15">
        <f t="shared" si="13"/>
        <v>0</v>
      </c>
      <c r="O44" s="15">
        <f t="shared" si="13"/>
        <v>0</v>
      </c>
      <c r="P44" s="15">
        <f t="shared" si="13"/>
        <v>0</v>
      </c>
    </row>
    <row r="45" spans="2:16" hidden="1">
      <c r="B45" s="21"/>
      <c r="C45" s="56">
        <f>SUM(E45:P45)</f>
        <v>0</v>
      </c>
      <c r="D45" s="65">
        <f>AVERAGE(E45:P45)</f>
        <v>0</v>
      </c>
      <c r="E45" s="59">
        <f t="shared" ref="E45:P45" si="14">IF(E30-E23&lt;0,0,E30-E23)</f>
        <v>0</v>
      </c>
      <c r="F45" s="13">
        <f t="shared" si="14"/>
        <v>0</v>
      </c>
      <c r="G45" s="13">
        <f t="shared" si="14"/>
        <v>0</v>
      </c>
      <c r="H45" s="13">
        <f t="shared" si="14"/>
        <v>0</v>
      </c>
      <c r="I45" s="13">
        <f t="shared" si="14"/>
        <v>0</v>
      </c>
      <c r="J45" s="13">
        <f t="shared" si="14"/>
        <v>0</v>
      </c>
      <c r="K45" s="13">
        <f t="shared" si="14"/>
        <v>0</v>
      </c>
      <c r="L45" s="13">
        <f t="shared" si="14"/>
        <v>0</v>
      </c>
      <c r="M45" s="13">
        <f t="shared" si="14"/>
        <v>0</v>
      </c>
      <c r="N45" s="13">
        <f t="shared" si="14"/>
        <v>0</v>
      </c>
      <c r="O45" s="13">
        <f t="shared" si="14"/>
        <v>0</v>
      </c>
      <c r="P45" s="13">
        <f t="shared" si="14"/>
        <v>0</v>
      </c>
    </row>
    <row r="46" spans="2:16" hidden="1">
      <c r="B46" s="21"/>
      <c r="C46" s="56">
        <f>SUM(E46:P46)</f>
        <v>0</v>
      </c>
      <c r="D46" s="65">
        <f>AVERAGE(E46:P46)</f>
        <v>0</v>
      </c>
      <c r="E46" s="59">
        <f t="shared" ref="E46:P46" si="15">IF(E31-E24&lt;0,0,E31-E24)</f>
        <v>0</v>
      </c>
      <c r="F46" s="13">
        <f t="shared" si="15"/>
        <v>0</v>
      </c>
      <c r="G46" s="13">
        <f t="shared" si="15"/>
        <v>0</v>
      </c>
      <c r="H46" s="13">
        <f t="shared" si="15"/>
        <v>0</v>
      </c>
      <c r="I46" s="13">
        <f t="shared" si="15"/>
        <v>0</v>
      </c>
      <c r="J46" s="13">
        <f t="shared" si="15"/>
        <v>0</v>
      </c>
      <c r="K46" s="13">
        <f t="shared" si="15"/>
        <v>0</v>
      </c>
      <c r="L46" s="13">
        <f t="shared" si="15"/>
        <v>0</v>
      </c>
      <c r="M46" s="13">
        <f t="shared" si="15"/>
        <v>0</v>
      </c>
      <c r="N46" s="13">
        <f t="shared" si="15"/>
        <v>0</v>
      </c>
      <c r="O46" s="13">
        <f t="shared" si="15"/>
        <v>0</v>
      </c>
      <c r="P46" s="13">
        <f t="shared" si="15"/>
        <v>0</v>
      </c>
    </row>
    <row r="47" spans="2:16" hidden="1">
      <c r="B47" s="21"/>
      <c r="C47" s="56">
        <f>SUM(E47:P47)</f>
        <v>0</v>
      </c>
      <c r="D47" s="65">
        <f>AVERAGE(E47:P47)</f>
        <v>0</v>
      </c>
      <c r="E47" s="59">
        <f t="shared" ref="E47:P47" si="16">IF(E32-E25&lt;0,0,E32-E25)</f>
        <v>0</v>
      </c>
      <c r="F47" s="13">
        <f t="shared" si="16"/>
        <v>0</v>
      </c>
      <c r="G47" s="13">
        <f t="shared" si="16"/>
        <v>0</v>
      </c>
      <c r="H47" s="13">
        <f t="shared" si="16"/>
        <v>0</v>
      </c>
      <c r="I47" s="13">
        <f t="shared" si="16"/>
        <v>0</v>
      </c>
      <c r="J47" s="13">
        <f t="shared" si="16"/>
        <v>0</v>
      </c>
      <c r="K47" s="13">
        <f t="shared" si="16"/>
        <v>0</v>
      </c>
      <c r="L47" s="13">
        <f t="shared" si="16"/>
        <v>0</v>
      </c>
      <c r="M47" s="13">
        <f t="shared" si="16"/>
        <v>0</v>
      </c>
      <c r="N47" s="13">
        <f t="shared" si="16"/>
        <v>0</v>
      </c>
      <c r="O47" s="13">
        <f t="shared" si="16"/>
        <v>0</v>
      </c>
      <c r="P47" s="13">
        <f t="shared" si="16"/>
        <v>0</v>
      </c>
    </row>
    <row r="48" spans="2:16" ht="5.25" hidden="1" customHeight="1">
      <c r="C48" s="12"/>
      <c r="D48" s="63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</row>
    <row r="49" spans="2:19" hidden="1">
      <c r="B49" s="18" t="s">
        <v>53</v>
      </c>
      <c r="C49" s="55">
        <f>SUM(E49:P49)</f>
        <v>0</v>
      </c>
      <c r="D49" s="64">
        <f>AVERAGE(E49:P49)</f>
        <v>0</v>
      </c>
      <c r="E49" s="7">
        <f t="shared" ref="E49:P49" si="17">SUM(E50:E52)</f>
        <v>0</v>
      </c>
      <c r="F49" s="24">
        <f t="shared" si="17"/>
        <v>0</v>
      </c>
      <c r="G49" s="24">
        <f t="shared" si="17"/>
        <v>0</v>
      </c>
      <c r="H49" s="24">
        <f t="shared" si="17"/>
        <v>0</v>
      </c>
      <c r="I49" s="24">
        <f t="shared" si="17"/>
        <v>0</v>
      </c>
      <c r="J49" s="24">
        <f t="shared" si="17"/>
        <v>0</v>
      </c>
      <c r="K49" s="24">
        <f t="shared" si="17"/>
        <v>0</v>
      </c>
      <c r="L49" s="24">
        <f t="shared" si="17"/>
        <v>0</v>
      </c>
      <c r="M49" s="24">
        <f t="shared" si="17"/>
        <v>0</v>
      </c>
      <c r="N49" s="24">
        <f t="shared" si="17"/>
        <v>0</v>
      </c>
      <c r="O49" s="24">
        <f t="shared" si="17"/>
        <v>0</v>
      </c>
      <c r="P49" s="24">
        <f t="shared" si="17"/>
        <v>0</v>
      </c>
    </row>
    <row r="50" spans="2:19" hidden="1">
      <c r="B50" s="16"/>
      <c r="C50" s="56">
        <f>SUM(E50:P50)</f>
        <v>0</v>
      </c>
      <c r="D50" s="65">
        <f>AVERAGE(E50:P50)</f>
        <v>0</v>
      </c>
      <c r="E50" s="61">
        <f t="shared" ref="E50:P50" si="18">MIN(E40,E44,($E$15*30))</f>
        <v>0</v>
      </c>
      <c r="F50" s="25">
        <f t="shared" si="18"/>
        <v>0</v>
      </c>
      <c r="G50" s="25">
        <f t="shared" si="18"/>
        <v>0</v>
      </c>
      <c r="H50" s="25">
        <f t="shared" si="18"/>
        <v>0</v>
      </c>
      <c r="I50" s="25">
        <f t="shared" si="18"/>
        <v>0</v>
      </c>
      <c r="J50" s="25">
        <f t="shared" si="18"/>
        <v>0</v>
      </c>
      <c r="K50" s="25">
        <f t="shared" si="18"/>
        <v>0</v>
      </c>
      <c r="L50" s="25">
        <f t="shared" si="18"/>
        <v>0</v>
      </c>
      <c r="M50" s="25">
        <f t="shared" si="18"/>
        <v>0</v>
      </c>
      <c r="N50" s="25">
        <f t="shared" si="18"/>
        <v>0</v>
      </c>
      <c r="O50" s="25">
        <f t="shared" si="18"/>
        <v>0</v>
      </c>
      <c r="P50" s="25">
        <f t="shared" si="18"/>
        <v>0</v>
      </c>
    </row>
    <row r="51" spans="2:19" hidden="1">
      <c r="B51" s="16"/>
      <c r="C51" s="56">
        <f>SUM(E51:P51)</f>
        <v>0</v>
      </c>
      <c r="D51" s="65">
        <f>AVERAGE(E51:P51)</f>
        <v>0</v>
      </c>
      <c r="E51" s="61">
        <f t="shared" ref="E51:P51" si="19">MIN(E41,E45,($E$15*30))</f>
        <v>0</v>
      </c>
      <c r="F51" s="25">
        <f t="shared" si="19"/>
        <v>0</v>
      </c>
      <c r="G51" s="25">
        <f t="shared" si="19"/>
        <v>0</v>
      </c>
      <c r="H51" s="25">
        <f t="shared" si="19"/>
        <v>0</v>
      </c>
      <c r="I51" s="25">
        <f t="shared" si="19"/>
        <v>0</v>
      </c>
      <c r="J51" s="25">
        <f t="shared" si="19"/>
        <v>0</v>
      </c>
      <c r="K51" s="25">
        <f t="shared" si="19"/>
        <v>0</v>
      </c>
      <c r="L51" s="25">
        <f t="shared" si="19"/>
        <v>0</v>
      </c>
      <c r="M51" s="25">
        <f t="shared" si="19"/>
        <v>0</v>
      </c>
      <c r="N51" s="25">
        <f t="shared" si="19"/>
        <v>0</v>
      </c>
      <c r="O51" s="25">
        <f t="shared" si="19"/>
        <v>0</v>
      </c>
      <c r="P51" s="25">
        <f t="shared" si="19"/>
        <v>0</v>
      </c>
    </row>
    <row r="52" spans="2:19" hidden="1">
      <c r="B52" s="16"/>
      <c r="C52" s="56">
        <f>SUM(E52:P52)</f>
        <v>0</v>
      </c>
      <c r="D52" s="65">
        <f>AVERAGE(E52:P52)</f>
        <v>0</v>
      </c>
      <c r="E52" s="61">
        <f t="shared" ref="E52:P52" si="20">MIN(E42,E45,($E$15*30))</f>
        <v>0</v>
      </c>
      <c r="F52" s="25">
        <f t="shared" si="20"/>
        <v>0</v>
      </c>
      <c r="G52" s="25">
        <f t="shared" si="20"/>
        <v>0</v>
      </c>
      <c r="H52" s="25">
        <f t="shared" si="20"/>
        <v>0</v>
      </c>
      <c r="I52" s="25">
        <f t="shared" si="20"/>
        <v>0</v>
      </c>
      <c r="J52" s="25">
        <f t="shared" si="20"/>
        <v>0</v>
      </c>
      <c r="K52" s="25">
        <f t="shared" si="20"/>
        <v>0</v>
      </c>
      <c r="L52" s="25">
        <f t="shared" si="20"/>
        <v>0</v>
      </c>
      <c r="M52" s="25">
        <f t="shared" si="20"/>
        <v>0</v>
      </c>
      <c r="N52" s="25">
        <f t="shared" si="20"/>
        <v>0</v>
      </c>
      <c r="O52" s="25">
        <f t="shared" si="20"/>
        <v>0</v>
      </c>
      <c r="P52" s="25">
        <f t="shared" si="20"/>
        <v>0</v>
      </c>
    </row>
    <row r="53" spans="2:19" ht="5.25" customHeight="1">
      <c r="C53" s="12"/>
      <c r="D53" s="67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</row>
    <row r="54" spans="2:19">
      <c r="B54" s="26" t="s">
        <v>54</v>
      </c>
      <c r="C54" s="55">
        <f>SUM(E54:P54)</f>
        <v>0</v>
      </c>
      <c r="D54" s="64">
        <f>AVERAGE(E54:P54)</f>
        <v>0</v>
      </c>
      <c r="E54" s="58">
        <f t="shared" ref="E54:P54" si="21">IF(E44-E49&lt;0,0,E44-E49)</f>
        <v>0</v>
      </c>
      <c r="F54" s="15">
        <f t="shared" si="21"/>
        <v>0</v>
      </c>
      <c r="G54" s="15">
        <f t="shared" si="21"/>
        <v>0</v>
      </c>
      <c r="H54" s="15">
        <f t="shared" si="21"/>
        <v>0</v>
      </c>
      <c r="I54" s="15">
        <f t="shared" si="21"/>
        <v>0</v>
      </c>
      <c r="J54" s="15">
        <f t="shared" si="21"/>
        <v>0</v>
      </c>
      <c r="K54" s="15">
        <f t="shared" si="21"/>
        <v>0</v>
      </c>
      <c r="L54" s="15">
        <f t="shared" si="21"/>
        <v>0</v>
      </c>
      <c r="M54" s="15">
        <f t="shared" si="21"/>
        <v>0</v>
      </c>
      <c r="N54" s="15">
        <f t="shared" si="21"/>
        <v>0</v>
      </c>
      <c r="O54" s="15">
        <f t="shared" si="21"/>
        <v>0</v>
      </c>
      <c r="P54" s="15">
        <f t="shared" si="21"/>
        <v>0</v>
      </c>
    </row>
    <row r="55" spans="2:19" ht="5.25" customHeight="1">
      <c r="C55" s="12"/>
      <c r="D55" s="67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</row>
    <row r="56" spans="2:19">
      <c r="B56" s="26" t="s">
        <v>55</v>
      </c>
      <c r="C56" s="55">
        <f>SUM(E56:P56)</f>
        <v>0</v>
      </c>
      <c r="D56" s="64">
        <f>AVERAGE(E56:P56)</f>
        <v>0</v>
      </c>
      <c r="E56" s="58">
        <f t="shared" ref="E56:P56" si="22">E29-E54</f>
        <v>0</v>
      </c>
      <c r="F56" s="15">
        <f t="shared" si="22"/>
        <v>0</v>
      </c>
      <c r="G56" s="15">
        <f t="shared" si="22"/>
        <v>0</v>
      </c>
      <c r="H56" s="15">
        <f t="shared" si="22"/>
        <v>0</v>
      </c>
      <c r="I56" s="15">
        <f t="shared" si="22"/>
        <v>0</v>
      </c>
      <c r="J56" s="15">
        <f t="shared" si="22"/>
        <v>0</v>
      </c>
      <c r="K56" s="15">
        <f t="shared" si="22"/>
        <v>0</v>
      </c>
      <c r="L56" s="15">
        <f t="shared" si="22"/>
        <v>0</v>
      </c>
      <c r="M56" s="15">
        <f t="shared" si="22"/>
        <v>0</v>
      </c>
      <c r="N56" s="15">
        <f t="shared" si="22"/>
        <v>0</v>
      </c>
      <c r="O56" s="15">
        <f t="shared" si="22"/>
        <v>0</v>
      </c>
      <c r="P56" s="15">
        <f t="shared" si="22"/>
        <v>0</v>
      </c>
      <c r="Q56" s="3"/>
      <c r="R56" s="3"/>
      <c r="S56" s="3"/>
    </row>
    <row r="57" spans="2:19" ht="5.25" customHeight="1">
      <c r="C57" s="12"/>
      <c r="D57" s="67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</row>
    <row r="58" spans="2:19" s="3" customFormat="1">
      <c r="B58" s="19" t="s">
        <v>56</v>
      </c>
      <c r="C58" s="55">
        <f>SUM(E58:P58)</f>
        <v>0</v>
      </c>
      <c r="D58" s="64">
        <f>AVERAGE(E58:P58)</f>
        <v>0</v>
      </c>
      <c r="E58" s="60">
        <f t="shared" ref="E58:P58" si="23">-E91*$E$11</f>
        <v>0</v>
      </c>
      <c r="F58" s="20">
        <f t="shared" si="23"/>
        <v>0</v>
      </c>
      <c r="G58" s="20">
        <f t="shared" si="23"/>
        <v>0</v>
      </c>
      <c r="H58" s="20">
        <f t="shared" si="23"/>
        <v>0</v>
      </c>
      <c r="I58" s="20">
        <f t="shared" si="23"/>
        <v>0</v>
      </c>
      <c r="J58" s="20">
        <f t="shared" si="23"/>
        <v>0</v>
      </c>
      <c r="K58" s="20">
        <f t="shared" si="23"/>
        <v>0</v>
      </c>
      <c r="L58" s="20">
        <f t="shared" si="23"/>
        <v>0</v>
      </c>
      <c r="M58" s="20">
        <f t="shared" si="23"/>
        <v>0</v>
      </c>
      <c r="N58" s="20">
        <f t="shared" si="23"/>
        <v>0</v>
      </c>
      <c r="O58" s="20">
        <f t="shared" si="23"/>
        <v>0</v>
      </c>
      <c r="P58" s="20">
        <f t="shared" si="23"/>
        <v>0</v>
      </c>
      <c r="Q58" s="1"/>
      <c r="R58" s="1"/>
      <c r="S58" s="1"/>
    </row>
    <row r="59" spans="2:19" ht="5.25" customHeight="1">
      <c r="C59" s="12"/>
      <c r="D59" s="67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</row>
    <row r="60" spans="2:19" s="3" customFormat="1">
      <c r="B60" s="19" t="s">
        <v>878</v>
      </c>
      <c r="C60" s="20">
        <f>SUM(E60:P60)</f>
        <v>0</v>
      </c>
      <c r="D60" s="66">
        <f>AVERAGE(E60:P60)</f>
        <v>0</v>
      </c>
      <c r="E60" s="60">
        <f>(E54*'2'!C5)+'3'!$E$15/12</f>
        <v>0</v>
      </c>
      <c r="F60" s="20">
        <f>(F54*'2'!$C$5)+'3'!$E$15/12</f>
        <v>0</v>
      </c>
      <c r="G60" s="20">
        <f>(G54*'2'!$C$5)+'3'!$E$15/12</f>
        <v>0</v>
      </c>
      <c r="H60" s="20">
        <f>(H54*'2'!$C$5)+'3'!$E$15/12</f>
        <v>0</v>
      </c>
      <c r="I60" s="20">
        <f>(I54*'2'!$C$5)+'3'!$E$15/12</f>
        <v>0</v>
      </c>
      <c r="J60" s="20">
        <f>(J54*'2'!$C$5)+'3'!$E$15/12</f>
        <v>0</v>
      </c>
      <c r="K60" s="20">
        <f>(K54*'2'!$C$5)+'3'!$E$15/12</f>
        <v>0</v>
      </c>
      <c r="L60" s="20">
        <f>(L54*'2'!$C$5)+'3'!$E$15/12</f>
        <v>0</v>
      </c>
      <c r="M60" s="20">
        <f>(M54*'2'!$C$5)+'3'!$E$15/12</f>
        <v>0</v>
      </c>
      <c r="N60" s="20">
        <f>(N54*'2'!$C$5)+'3'!$E$15/12</f>
        <v>0</v>
      </c>
      <c r="O60" s="20">
        <f>(O54*'2'!$C$5)+'3'!$E$15/12</f>
        <v>0</v>
      </c>
      <c r="P60" s="20">
        <f>(P54*'2'!$C$5)+'3'!$E$15/12</f>
        <v>0</v>
      </c>
      <c r="Q60" s="1"/>
      <c r="R60" s="1"/>
      <c r="S60" s="1"/>
    </row>
    <row r="61" spans="2:19" ht="11" customHeight="1">
      <c r="C61" s="12"/>
      <c r="D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</row>
    <row r="62" spans="2:19" ht="11" customHeight="1">
      <c r="C62" s="12"/>
      <c r="D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</row>
    <row r="63" spans="2:19" ht="11" customHeight="1">
      <c r="B63" s="31"/>
      <c r="C63" s="32"/>
      <c r="D63" s="12"/>
      <c r="E63" s="6"/>
      <c r="F63" s="6"/>
      <c r="G63" s="6"/>
      <c r="H63" s="6"/>
      <c r="I63" s="6"/>
      <c r="J63" s="12"/>
      <c r="K63" s="12"/>
      <c r="L63" s="12"/>
      <c r="M63" s="12"/>
      <c r="N63" s="12"/>
      <c r="O63" s="12"/>
      <c r="P63" s="12"/>
    </row>
    <row r="64" spans="2:19" ht="9" customHeight="1">
      <c r="B64" s="34" t="s">
        <v>57</v>
      </c>
      <c r="G64" s="6"/>
      <c r="H64" s="6"/>
      <c r="I64" s="6"/>
      <c r="J64" s="12"/>
      <c r="K64" s="12"/>
      <c r="L64" s="12"/>
      <c r="M64" s="12"/>
      <c r="N64" s="12"/>
      <c r="O64" s="12"/>
      <c r="P64" s="12"/>
    </row>
    <row r="65" spans="2:19" ht="5.25" customHeight="1">
      <c r="C65" s="12"/>
      <c r="D65" s="12"/>
      <c r="E65" s="6"/>
      <c r="F65" s="6"/>
      <c r="G65" s="6"/>
      <c r="H65" s="6"/>
      <c r="I65" s="6"/>
      <c r="J65" s="12"/>
      <c r="K65" s="12"/>
      <c r="L65" s="12"/>
      <c r="M65" s="12"/>
      <c r="N65" s="12"/>
      <c r="O65" s="12"/>
      <c r="P65" s="12"/>
    </row>
    <row r="66" spans="2:19" ht="11" customHeight="1">
      <c r="B66" s="35" t="s">
        <v>58</v>
      </c>
      <c r="C66" s="36" t="e">
        <f>'3'!C45</f>
        <v>#VALUE!</v>
      </c>
      <c r="D66" s="39"/>
      <c r="K66" s="12"/>
      <c r="L66" s="12"/>
      <c r="M66" s="12"/>
      <c r="N66" s="12"/>
      <c r="O66" s="12"/>
      <c r="P66" s="12"/>
    </row>
    <row r="67" spans="2:19" ht="11" customHeight="1">
      <c r="B67" s="38"/>
      <c r="C67" s="6"/>
      <c r="D67" s="39"/>
      <c r="K67" s="12"/>
      <c r="L67" s="12"/>
      <c r="M67" s="12"/>
      <c r="N67" s="12"/>
      <c r="O67" s="12"/>
      <c r="P67" s="12"/>
    </row>
    <row r="68" spans="2:19" ht="11" customHeight="1">
      <c r="B68" s="35" t="s">
        <v>870</v>
      </c>
      <c r="C68" s="36">
        <f>IF(C56=0,0,D56/D22)</f>
        <v>0</v>
      </c>
      <c r="D68" s="9"/>
    </row>
    <row r="69" spans="2:19" ht="11" customHeight="1">
      <c r="B69" s="38"/>
      <c r="C69" s="6"/>
      <c r="D69" s="39"/>
      <c r="K69" s="12"/>
      <c r="L69" s="12"/>
      <c r="M69" s="12"/>
      <c r="N69" s="12"/>
      <c r="O69" s="12"/>
      <c r="P69" s="12"/>
    </row>
    <row r="70" spans="2:19" ht="11" customHeight="1">
      <c r="B70" s="35" t="s">
        <v>59</v>
      </c>
      <c r="C70" s="36" t="e">
        <f>D56/D29</f>
        <v>#DIV/0!</v>
      </c>
      <c r="D70" s="9"/>
    </row>
    <row r="71" spans="2:19" ht="11" customHeight="1">
      <c r="B71" s="38"/>
      <c r="C71" s="6"/>
      <c r="D71" s="39"/>
      <c r="J71" s="12"/>
      <c r="K71" s="12"/>
      <c r="L71" s="12"/>
      <c r="M71" s="12"/>
      <c r="N71" s="12"/>
      <c r="O71" s="12"/>
      <c r="P71" s="12"/>
    </row>
    <row r="72" spans="2:19" ht="11" customHeight="1">
      <c r="B72" s="35" t="s">
        <v>60</v>
      </c>
      <c r="C72" s="36" t="e">
        <f>IF((C49/E15)/365&gt;=100%,100%,(C49/E15)/365)</f>
        <v>#DIV/0!</v>
      </c>
      <c r="D72" s="39"/>
      <c r="J72" s="12"/>
      <c r="K72" s="12"/>
      <c r="L72" s="12"/>
      <c r="M72" s="12"/>
      <c r="N72" s="12"/>
      <c r="O72" s="12"/>
      <c r="P72" s="12"/>
    </row>
    <row r="73" spans="2:19" ht="11" customHeight="1">
      <c r="B73" s="38"/>
      <c r="C73" s="6"/>
      <c r="D73" s="39"/>
      <c r="I73" s="6"/>
      <c r="J73" s="12"/>
      <c r="K73" s="12"/>
      <c r="L73" s="12"/>
      <c r="M73" s="12"/>
      <c r="N73" s="12"/>
      <c r="O73" s="12"/>
      <c r="P73" s="12"/>
    </row>
    <row r="74" spans="2:19" ht="11" customHeight="1">
      <c r="B74" s="35" t="s">
        <v>61</v>
      </c>
      <c r="C74" s="37" t="e">
        <f>'3'!C47</f>
        <v>#DIV/0!</v>
      </c>
      <c r="D74" s="9"/>
      <c r="E74" s="8"/>
      <c r="F74" s="2"/>
      <c r="G74" s="2"/>
      <c r="H74" s="41"/>
      <c r="I74" s="17"/>
    </row>
    <row r="75" spans="2:19">
      <c r="B75" s="14"/>
      <c r="C75" s="30"/>
    </row>
    <row r="76" spans="2:19">
      <c r="B76" s="69" t="s">
        <v>62</v>
      </c>
      <c r="C76" s="82" t="e">
        <f>IF(C74&lt;=6,"ECCELLENTE",IF(AND(C74&gt;6,C74&lt;=7),"OTTIMO",IF(AND(C74&gt;7,C74&lt;=8),"BUONO",IF(AND(C74&gt;8,C74&lt;=9),"POSITIVO",IF(AND(C74&gt;9,C74&lt;=10),"SUFFICIENTE","NEGATIVO")))))</f>
        <v>#DIV/0!</v>
      </c>
      <c r="D76" s="3"/>
    </row>
    <row r="77" spans="2:19">
      <c r="B77" s="14"/>
      <c r="C77" s="30"/>
      <c r="Q77" s="3"/>
      <c r="R77" s="3"/>
      <c r="S77" s="3"/>
    </row>
    <row r="78" spans="2:19" ht="11" customHeight="1">
      <c r="B78" s="31"/>
      <c r="C78" s="12"/>
      <c r="D78" s="12"/>
      <c r="E78" s="6"/>
      <c r="F78" s="6"/>
      <c r="G78" s="6"/>
      <c r="H78" s="6"/>
      <c r="I78" s="6"/>
      <c r="J78" s="12"/>
      <c r="K78" s="12"/>
      <c r="L78" s="12"/>
      <c r="M78" s="12"/>
      <c r="N78" s="12"/>
      <c r="O78" s="12"/>
      <c r="P78" s="12"/>
    </row>
    <row r="79" spans="2:19">
      <c r="B79" s="34" t="s">
        <v>63</v>
      </c>
    </row>
    <row r="80" spans="2:19">
      <c r="B80" s="1" t="s">
        <v>64</v>
      </c>
    </row>
    <row r="81" spans="2:19">
      <c r="B81" s="1" t="s">
        <v>65</v>
      </c>
    </row>
    <row r="82" spans="2:19">
      <c r="B82" s="1" t="s">
        <v>66</v>
      </c>
    </row>
    <row r="83" spans="2:19">
      <c r="B83" s="1" t="s">
        <v>67</v>
      </c>
    </row>
    <row r="84" spans="2:19">
      <c r="B84" s="1" t="s">
        <v>68</v>
      </c>
    </row>
    <row r="85" spans="2:19">
      <c r="B85" s="1" t="s">
        <v>69</v>
      </c>
    </row>
    <row r="86" spans="2:19">
      <c r="B86" s="1" t="s">
        <v>70</v>
      </c>
    </row>
    <row r="87" spans="2:19">
      <c r="B87" s="1" t="s">
        <v>71</v>
      </c>
    </row>
    <row r="88" spans="2:19">
      <c r="B88" s="1" t="s">
        <v>72</v>
      </c>
    </row>
    <row r="91" spans="2:19" hidden="1">
      <c r="B91" s="85" t="s">
        <v>73</v>
      </c>
      <c r="C91" s="15">
        <f>SUM(E91:P91)</f>
        <v>0</v>
      </c>
      <c r="D91" s="64">
        <f>AVERAGE(E91:P91)</f>
        <v>0</v>
      </c>
      <c r="E91" s="59">
        <f t="shared" ref="E91:P91" si="24">IF(E22-E56&lt;0,0,E22-E56)</f>
        <v>0</v>
      </c>
      <c r="F91" s="13">
        <f t="shared" si="24"/>
        <v>0</v>
      </c>
      <c r="G91" s="13">
        <f t="shared" si="24"/>
        <v>0</v>
      </c>
      <c r="H91" s="13">
        <f t="shared" si="24"/>
        <v>0</v>
      </c>
      <c r="I91" s="13">
        <f t="shared" si="24"/>
        <v>0</v>
      </c>
      <c r="J91" s="13">
        <f t="shared" si="24"/>
        <v>0</v>
      </c>
      <c r="K91" s="13">
        <f t="shared" si="24"/>
        <v>0</v>
      </c>
      <c r="L91" s="13">
        <f t="shared" si="24"/>
        <v>0</v>
      </c>
      <c r="M91" s="13">
        <f t="shared" si="24"/>
        <v>0</v>
      </c>
      <c r="N91" s="13">
        <f t="shared" si="24"/>
        <v>0</v>
      </c>
      <c r="O91" s="13">
        <f t="shared" si="24"/>
        <v>0</v>
      </c>
      <c r="P91" s="13">
        <f t="shared" si="24"/>
        <v>0</v>
      </c>
    </row>
    <row r="92" spans="2:19" hidden="1">
      <c r="B92" s="85"/>
      <c r="C92" s="22" t="e">
        <f t="shared" ref="C92:P92" si="25">C91/C22</f>
        <v>#DIV/0!</v>
      </c>
      <c r="D92" s="78" t="e">
        <f t="shared" si="25"/>
        <v>#DIV/0!</v>
      </c>
      <c r="E92" s="75" t="e">
        <f t="shared" si="25"/>
        <v>#DIV/0!</v>
      </c>
      <c r="F92" s="23" t="e">
        <f t="shared" si="25"/>
        <v>#DIV/0!</v>
      </c>
      <c r="G92" s="23" t="e">
        <f t="shared" si="25"/>
        <v>#DIV/0!</v>
      </c>
      <c r="H92" s="23" t="e">
        <f t="shared" si="25"/>
        <v>#DIV/0!</v>
      </c>
      <c r="I92" s="23" t="e">
        <f t="shared" si="25"/>
        <v>#DIV/0!</v>
      </c>
      <c r="J92" s="23" t="e">
        <f t="shared" si="25"/>
        <v>#DIV/0!</v>
      </c>
      <c r="K92" s="23" t="e">
        <f t="shared" si="25"/>
        <v>#DIV/0!</v>
      </c>
      <c r="L92" s="23" t="e">
        <f t="shared" si="25"/>
        <v>#DIV/0!</v>
      </c>
      <c r="M92" s="23" t="e">
        <f t="shared" si="25"/>
        <v>#DIV/0!</v>
      </c>
      <c r="N92" s="23" t="e">
        <f t="shared" si="25"/>
        <v>#DIV/0!</v>
      </c>
      <c r="O92" s="23" t="e">
        <f t="shared" si="25"/>
        <v>#DIV/0!</v>
      </c>
      <c r="P92" s="23" t="e">
        <f t="shared" si="25"/>
        <v>#DIV/0!</v>
      </c>
      <c r="Q92" s="3"/>
      <c r="R92" s="3"/>
      <c r="S92" s="3"/>
    </row>
    <row r="93" spans="2:19" ht="5.25" hidden="1" customHeight="1">
      <c r="C93" s="12"/>
      <c r="D93" s="79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</row>
    <row r="94" spans="2:19" hidden="1">
      <c r="B94" s="19" t="s">
        <v>74</v>
      </c>
      <c r="C94" s="27">
        <f>SUM(E94:P94)</f>
        <v>0</v>
      </c>
      <c r="D94" s="80">
        <f>AVERAGE(E94:P94)</f>
        <v>0</v>
      </c>
      <c r="E94" s="76">
        <f>IF('2'!$C$4=0,0,-$L$8/'2'!$C$4)/12</f>
        <v>0</v>
      </c>
      <c r="F94" s="27">
        <f>IF('2'!$C$4=0,0,-$L$8/'2'!$C$4)/12</f>
        <v>0</v>
      </c>
      <c r="G94" s="27">
        <f>IF('2'!$C$4=0,0,-$L$8/'2'!$C$4)/12</f>
        <v>0</v>
      </c>
      <c r="H94" s="27">
        <f>IF('2'!$C$4=0,0,-$L$8/'2'!$C$4)/12</f>
        <v>0</v>
      </c>
      <c r="I94" s="27">
        <f>IF('2'!$C$4=0,0,-$L$8/'2'!$C$4)/12</f>
        <v>0</v>
      </c>
      <c r="J94" s="27">
        <f>IF('2'!$C$4=0,0,-$L$8/'2'!$C$4)/12</f>
        <v>0</v>
      </c>
      <c r="K94" s="27">
        <f>IF('2'!$C$4=0,0,-$L$8/'2'!$C$4)/12</f>
        <v>0</v>
      </c>
      <c r="L94" s="27">
        <f>IF('2'!$C$4=0,0,-$L$8/'2'!$C$4)/12</f>
        <v>0</v>
      </c>
      <c r="M94" s="27">
        <f>IF('2'!$C$4=0,0,-$L$8/'2'!$C$4)/12</f>
        <v>0</v>
      </c>
      <c r="N94" s="27">
        <f>IF('2'!$C$4=0,0,-$L$8/'2'!$C$4)/12</f>
        <v>0</v>
      </c>
      <c r="O94" s="27">
        <f>IF('2'!$C$4=0,0,-$L$8/'2'!$C$4)/12</f>
        <v>0</v>
      </c>
      <c r="P94" s="27">
        <f>IF('2'!$C$4=0,0,-$L$8/'2'!$C$4)/12</f>
        <v>0</v>
      </c>
    </row>
    <row r="95" spans="2:19" s="3" customFormat="1" hidden="1">
      <c r="B95" s="19" t="s">
        <v>75</v>
      </c>
      <c r="C95" s="27">
        <f>SUM(E95:P95)</f>
        <v>0</v>
      </c>
      <c r="D95" s="80">
        <f>AVERAGE(E95:P95)</f>
        <v>0</v>
      </c>
      <c r="E95" s="76">
        <f>-E91*E11</f>
        <v>0</v>
      </c>
      <c r="F95" s="27">
        <f t="shared" ref="F95:P95" si="26">-F91*$E$11</f>
        <v>0</v>
      </c>
      <c r="G95" s="27">
        <f t="shared" si="26"/>
        <v>0</v>
      </c>
      <c r="H95" s="27">
        <f t="shared" si="26"/>
        <v>0</v>
      </c>
      <c r="I95" s="27">
        <f t="shared" si="26"/>
        <v>0</v>
      </c>
      <c r="J95" s="27">
        <f t="shared" si="26"/>
        <v>0</v>
      </c>
      <c r="K95" s="27">
        <f t="shared" si="26"/>
        <v>0</v>
      </c>
      <c r="L95" s="27">
        <f t="shared" si="26"/>
        <v>0</v>
      </c>
      <c r="M95" s="27">
        <f t="shared" si="26"/>
        <v>0</v>
      </c>
      <c r="N95" s="27">
        <f t="shared" si="26"/>
        <v>0</v>
      </c>
      <c r="O95" s="27">
        <f t="shared" si="26"/>
        <v>0</v>
      </c>
      <c r="P95" s="27">
        <f t="shared" si="26"/>
        <v>0</v>
      </c>
    </row>
    <row r="96" spans="2:19" ht="5.25" hidden="1" customHeight="1">
      <c r="C96" s="12"/>
      <c r="D96" s="79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3"/>
      <c r="R96" s="3"/>
      <c r="S96" s="3"/>
    </row>
    <row r="97" spans="2:19" s="3" customFormat="1" hidden="1">
      <c r="B97" s="26" t="s">
        <v>76</v>
      </c>
      <c r="C97" s="28">
        <f>SUM(E97:P97)</f>
        <v>0</v>
      </c>
      <c r="D97" s="81">
        <f>AVERAGE(E97:P97)</f>
        <v>0</v>
      </c>
      <c r="E97" s="77">
        <f t="shared" ref="E97:P97" si="27">-(E27-E95)</f>
        <v>0</v>
      </c>
      <c r="F97" s="28">
        <f t="shared" si="27"/>
        <v>0</v>
      </c>
      <c r="G97" s="28">
        <f t="shared" si="27"/>
        <v>0</v>
      </c>
      <c r="H97" s="28">
        <f t="shared" si="27"/>
        <v>0</v>
      </c>
      <c r="I97" s="28">
        <f t="shared" si="27"/>
        <v>0</v>
      </c>
      <c r="J97" s="28">
        <f t="shared" si="27"/>
        <v>0</v>
      </c>
      <c r="K97" s="28">
        <f t="shared" si="27"/>
        <v>0</v>
      </c>
      <c r="L97" s="28">
        <f t="shared" si="27"/>
        <v>0</v>
      </c>
      <c r="M97" s="28">
        <f t="shared" si="27"/>
        <v>0</v>
      </c>
      <c r="N97" s="28">
        <f t="shared" si="27"/>
        <v>0</v>
      </c>
      <c r="O97" s="28">
        <f t="shared" si="27"/>
        <v>0</v>
      </c>
      <c r="P97" s="28">
        <f t="shared" si="27"/>
        <v>0</v>
      </c>
      <c r="Q97" s="1"/>
      <c r="R97" s="1"/>
      <c r="S97" s="1"/>
    </row>
    <row r="98" spans="2:19" hidden="1">
      <c r="B98" s="19" t="s">
        <v>77</v>
      </c>
      <c r="C98" s="27">
        <f>SUM(E98:P98)</f>
        <v>0</v>
      </c>
      <c r="D98" s="80">
        <f>AVERAGE(E98:P98)</f>
        <v>0</v>
      </c>
      <c r="E98" s="76">
        <f t="shared" ref="E98:P98" si="28">E94+E95</f>
        <v>0</v>
      </c>
      <c r="F98" s="27">
        <f t="shared" si="28"/>
        <v>0</v>
      </c>
      <c r="G98" s="27">
        <f t="shared" si="28"/>
        <v>0</v>
      </c>
      <c r="H98" s="27">
        <f t="shared" si="28"/>
        <v>0</v>
      </c>
      <c r="I98" s="27">
        <f t="shared" si="28"/>
        <v>0</v>
      </c>
      <c r="J98" s="27">
        <f t="shared" si="28"/>
        <v>0</v>
      </c>
      <c r="K98" s="27">
        <f t="shared" si="28"/>
        <v>0</v>
      </c>
      <c r="L98" s="27">
        <f t="shared" si="28"/>
        <v>0</v>
      </c>
      <c r="M98" s="27">
        <f t="shared" si="28"/>
        <v>0</v>
      </c>
      <c r="N98" s="27">
        <f t="shared" si="28"/>
        <v>0</v>
      </c>
      <c r="O98" s="27">
        <f t="shared" si="28"/>
        <v>0</v>
      </c>
      <c r="P98" s="27">
        <f t="shared" si="28"/>
        <v>0</v>
      </c>
      <c r="Q98" s="14"/>
      <c r="R98" s="3"/>
      <c r="S98" s="3"/>
    </row>
    <row r="99" spans="2:19" ht="5.25" hidden="1" customHeight="1">
      <c r="C99" s="12"/>
      <c r="D99" s="79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</row>
    <row r="100" spans="2:19" s="3" customFormat="1" hidden="1">
      <c r="B100" s="18" t="s">
        <v>78</v>
      </c>
      <c r="C100" s="20">
        <f>SUM(E100:P100)</f>
        <v>0</v>
      </c>
      <c r="D100" s="66">
        <f>AVERAGE(E100:P100)</f>
        <v>0</v>
      </c>
      <c r="E100" s="60">
        <f>-'3'!E31/12</f>
        <v>0</v>
      </c>
      <c r="F100" s="20">
        <f>-'3'!E31/12</f>
        <v>0</v>
      </c>
      <c r="G100" s="20">
        <f>-'3'!E31/12</f>
        <v>0</v>
      </c>
      <c r="H100" s="20">
        <f>-'3'!E31/12</f>
        <v>0</v>
      </c>
      <c r="I100" s="20">
        <f>-'3'!E31/12</f>
        <v>0</v>
      </c>
      <c r="J100" s="20">
        <f>-'3'!E31/12</f>
        <v>0</v>
      </c>
      <c r="K100" s="20">
        <f>-'3'!E31/12</f>
        <v>0</v>
      </c>
      <c r="L100" s="20">
        <f>-'3'!E31/12</f>
        <v>0</v>
      </c>
      <c r="M100" s="20">
        <f>-'3'!E31/12</f>
        <v>0</v>
      </c>
      <c r="N100" s="20">
        <f>-'3'!E31/12</f>
        <v>0</v>
      </c>
      <c r="O100" s="20">
        <f>-'3'!E31/12</f>
        <v>0</v>
      </c>
      <c r="P100" s="20">
        <f>-'3'!E31/12</f>
        <v>0</v>
      </c>
      <c r="Q100" s="1"/>
      <c r="R100" s="1"/>
      <c r="S100" s="1"/>
    </row>
    <row r="101" spans="2:19" ht="5.25" hidden="1" customHeight="1">
      <c r="C101" s="12"/>
      <c r="D101" s="79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</row>
    <row r="102" spans="2:19" s="3" customFormat="1" hidden="1">
      <c r="B102" s="19" t="s">
        <v>79</v>
      </c>
      <c r="C102" s="27">
        <f>SUM(E102:P102)</f>
        <v>0</v>
      </c>
      <c r="D102" s="80">
        <f>AVERAGE(E102:P102)</f>
        <v>0</v>
      </c>
      <c r="E102" s="76">
        <f t="shared" ref="E102:P102" si="29">E94+E95+E100+E60</f>
        <v>0</v>
      </c>
      <c r="F102" s="27">
        <f t="shared" si="29"/>
        <v>0</v>
      </c>
      <c r="G102" s="27">
        <f t="shared" si="29"/>
        <v>0</v>
      </c>
      <c r="H102" s="27">
        <f t="shared" si="29"/>
        <v>0</v>
      </c>
      <c r="I102" s="27">
        <f t="shared" si="29"/>
        <v>0</v>
      </c>
      <c r="J102" s="27">
        <f t="shared" si="29"/>
        <v>0</v>
      </c>
      <c r="K102" s="27">
        <f t="shared" si="29"/>
        <v>0</v>
      </c>
      <c r="L102" s="27">
        <f t="shared" si="29"/>
        <v>0</v>
      </c>
      <c r="M102" s="27">
        <f t="shared" si="29"/>
        <v>0</v>
      </c>
      <c r="N102" s="27">
        <f t="shared" si="29"/>
        <v>0</v>
      </c>
      <c r="O102" s="27">
        <f t="shared" si="29"/>
        <v>0</v>
      </c>
      <c r="P102" s="27">
        <f t="shared" si="29"/>
        <v>0</v>
      </c>
      <c r="Q102" s="1"/>
      <c r="R102" s="1"/>
      <c r="S102" s="1"/>
    </row>
    <row r="103" spans="2:19" ht="5.25" hidden="1" customHeight="1">
      <c r="C103" s="12"/>
      <c r="D103" s="79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</row>
    <row r="104" spans="2:19" hidden="1">
      <c r="B104" s="29" t="s">
        <v>80</v>
      </c>
      <c r="C104" s="20">
        <f>SUM(E104:P104)</f>
        <v>0</v>
      </c>
      <c r="D104" s="66">
        <f>AVERAGE(E104:P104)</f>
        <v>0</v>
      </c>
      <c r="E104" s="60">
        <f t="shared" ref="E104:P104" si="30">E95+E60</f>
        <v>0</v>
      </c>
      <c r="F104" s="20">
        <f t="shared" si="30"/>
        <v>0</v>
      </c>
      <c r="G104" s="20">
        <f t="shared" si="30"/>
        <v>0</v>
      </c>
      <c r="H104" s="44">
        <f t="shared" si="30"/>
        <v>0</v>
      </c>
      <c r="I104" s="20">
        <f t="shared" si="30"/>
        <v>0</v>
      </c>
      <c r="J104" s="20">
        <f t="shared" si="30"/>
        <v>0</v>
      </c>
      <c r="K104" s="20">
        <f t="shared" si="30"/>
        <v>0</v>
      </c>
      <c r="L104" s="20">
        <f t="shared" si="30"/>
        <v>0</v>
      </c>
      <c r="M104" s="20">
        <f t="shared" si="30"/>
        <v>0</v>
      </c>
      <c r="N104" s="20">
        <f t="shared" si="30"/>
        <v>0</v>
      </c>
      <c r="O104" s="20">
        <f t="shared" si="30"/>
        <v>0</v>
      </c>
      <c r="P104" s="20">
        <f t="shared" si="30"/>
        <v>0</v>
      </c>
    </row>
    <row r="105" spans="2:19" hidden="1"/>
    <row r="106" spans="2:19" hidden="1">
      <c r="B106" s="1" t="s">
        <v>3</v>
      </c>
    </row>
    <row r="107" spans="2:19" hidden="1">
      <c r="B107" s="1" t="s">
        <v>81</v>
      </c>
    </row>
    <row r="108" spans="2:19" hidden="1"/>
    <row r="109" spans="2:19" hidden="1">
      <c r="B109" s="1" t="s">
        <v>178</v>
      </c>
    </row>
    <row r="110" spans="2:19" hidden="1">
      <c r="B110" s="1" t="s">
        <v>88</v>
      </c>
    </row>
    <row r="111" spans="2:19" hidden="1">
      <c r="B111" s="1" t="s">
        <v>860</v>
      </c>
    </row>
  </sheetData>
  <sheetProtection algorithmName="SHA-512" hashValue="ddgvpjvTAhqLyUUE4v1ipSG4uH2SUKmFnWbuQAZyy+dzs0caKByTE/cU6FNTtCNexy1/FvW0TOOpVXbY5kvGlA==" saltValue="d2C/QZfbLDtGd6ZiJSAmrw==" spinCount="100000" sheet="1" selectLockedCells="1"/>
  <mergeCells count="19">
    <mergeCell ref="B9:B10"/>
    <mergeCell ref="B12:E12"/>
    <mergeCell ref="B5:D5"/>
    <mergeCell ref="B91:B92"/>
    <mergeCell ref="Q3:S3"/>
    <mergeCell ref="B13:D13"/>
    <mergeCell ref="E13:E14"/>
    <mergeCell ref="E15:E16"/>
    <mergeCell ref="B14:D14"/>
    <mergeCell ref="B15:D15"/>
    <mergeCell ref="B16:D16"/>
    <mergeCell ref="B11:D11"/>
    <mergeCell ref="B6:E6"/>
    <mergeCell ref="B7:B8"/>
    <mergeCell ref="C7:E7"/>
    <mergeCell ref="B4:D4"/>
    <mergeCell ref="G6:L6"/>
    <mergeCell ref="M7:M9"/>
    <mergeCell ref="C8:E8"/>
  </mergeCells>
  <phoneticPr fontId="8" type="noConversion"/>
  <dataValidations count="2">
    <dataValidation type="list" allowBlank="1" showInputMessage="1" showErrorMessage="1" sqref="E4" xr:uid="{E47FCF4F-D912-8543-B0FB-D1C429E0D654}">
      <formula1>$B$106:$B$107</formula1>
    </dataValidation>
    <dataValidation type="list" allowBlank="1" showInputMessage="1" showErrorMessage="1" sqref="E5" xr:uid="{5C40D2D9-F13E-D943-BE3A-060A5D1E2290}">
      <formula1>$B$109:$B$111</formula1>
    </dataValidation>
  </dataValidations>
  <pageMargins left="0.7" right="0.7" top="0.75" bottom="0.75" header="0.3" footer="0.3"/>
  <pageSetup paperSize="9" fitToWidth="0" fitToHeight="0" orientation="landscape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2CF80-05F4-4FED-8F29-BA86C0D620F8}">
  <dimension ref="B2:AH27"/>
  <sheetViews>
    <sheetView zoomScale="180" workbookViewId="0">
      <selection activeCell="AXR1" sqref="A1:XFD1048576"/>
    </sheetView>
  </sheetViews>
  <sheetFormatPr baseColWidth="10" defaultColWidth="10.83203125" defaultRowHeight="11" outlineLevelRow="1"/>
  <cols>
    <col min="1" max="1" width="3.5" style="119" customWidth="1"/>
    <col min="2" max="2" width="25.6640625" style="119" bestFit="1" customWidth="1"/>
    <col min="3" max="3" width="9" style="119" customWidth="1"/>
    <col min="4" max="34" width="8.6640625" style="119" customWidth="1"/>
    <col min="35" max="16384" width="10.83203125" style="119"/>
  </cols>
  <sheetData>
    <row r="2" spans="2:34" s="377" customFormat="1" ht="12.75" customHeight="1">
      <c r="B2" s="375" t="s">
        <v>156</v>
      </c>
      <c r="C2" s="376" t="s">
        <v>573</v>
      </c>
      <c r="D2" s="131">
        <v>2025</v>
      </c>
      <c r="E2" s="131">
        <f>+D2+1</f>
        <v>2026</v>
      </c>
      <c r="F2" s="131">
        <f t="shared" ref="F2:U3" si="0">+E2+1</f>
        <v>2027</v>
      </c>
      <c r="G2" s="131">
        <f t="shared" si="0"/>
        <v>2028</v>
      </c>
      <c r="H2" s="131">
        <f t="shared" si="0"/>
        <v>2029</v>
      </c>
      <c r="I2" s="131">
        <f t="shared" si="0"/>
        <v>2030</v>
      </c>
      <c r="J2" s="131">
        <f t="shared" si="0"/>
        <v>2031</v>
      </c>
      <c r="K2" s="131">
        <f t="shared" si="0"/>
        <v>2032</v>
      </c>
      <c r="L2" s="131">
        <f t="shared" si="0"/>
        <v>2033</v>
      </c>
      <c r="M2" s="131">
        <f t="shared" si="0"/>
        <v>2034</v>
      </c>
      <c r="N2" s="131">
        <f t="shared" si="0"/>
        <v>2035</v>
      </c>
      <c r="O2" s="131">
        <f t="shared" si="0"/>
        <v>2036</v>
      </c>
      <c r="P2" s="131">
        <f t="shared" si="0"/>
        <v>2037</v>
      </c>
      <c r="Q2" s="131">
        <f t="shared" si="0"/>
        <v>2038</v>
      </c>
      <c r="R2" s="131">
        <f t="shared" si="0"/>
        <v>2039</v>
      </c>
      <c r="S2" s="131">
        <f t="shared" si="0"/>
        <v>2040</v>
      </c>
      <c r="T2" s="131">
        <f t="shared" si="0"/>
        <v>2041</v>
      </c>
      <c r="U2" s="131">
        <f t="shared" si="0"/>
        <v>2042</v>
      </c>
      <c r="V2" s="131">
        <f t="shared" ref="V2:AH3" si="1">+U2+1</f>
        <v>2043</v>
      </c>
      <c r="W2" s="131">
        <f t="shared" si="1"/>
        <v>2044</v>
      </c>
      <c r="X2" s="131">
        <f t="shared" si="1"/>
        <v>2045</v>
      </c>
      <c r="Y2" s="131">
        <f t="shared" si="1"/>
        <v>2046</v>
      </c>
      <c r="Z2" s="131">
        <f t="shared" si="1"/>
        <v>2047</v>
      </c>
      <c r="AA2" s="131">
        <f t="shared" si="1"/>
        <v>2048</v>
      </c>
      <c r="AB2" s="131">
        <f t="shared" si="1"/>
        <v>2049</v>
      </c>
      <c r="AC2" s="131">
        <f t="shared" si="1"/>
        <v>2050</v>
      </c>
      <c r="AD2" s="131">
        <f t="shared" si="1"/>
        <v>2051</v>
      </c>
      <c r="AE2" s="131">
        <f t="shared" si="1"/>
        <v>2052</v>
      </c>
      <c r="AF2" s="131">
        <f t="shared" si="1"/>
        <v>2053</v>
      </c>
      <c r="AG2" s="131">
        <f t="shared" si="1"/>
        <v>2054</v>
      </c>
      <c r="AH2" s="131">
        <f t="shared" si="1"/>
        <v>2055</v>
      </c>
    </row>
    <row r="3" spans="2:34" s="377" customFormat="1" ht="12.75" customHeight="1">
      <c r="B3" s="375"/>
      <c r="C3" s="376" t="s">
        <v>574</v>
      </c>
      <c r="D3" s="133">
        <v>0</v>
      </c>
      <c r="E3" s="133">
        <f>+D3+1</f>
        <v>1</v>
      </c>
      <c r="F3" s="133">
        <f t="shared" si="0"/>
        <v>2</v>
      </c>
      <c r="G3" s="133">
        <f t="shared" si="0"/>
        <v>3</v>
      </c>
      <c r="H3" s="133">
        <f t="shared" si="0"/>
        <v>4</v>
      </c>
      <c r="I3" s="133">
        <f t="shared" si="0"/>
        <v>5</v>
      </c>
      <c r="J3" s="133">
        <f t="shared" si="0"/>
        <v>6</v>
      </c>
      <c r="K3" s="133">
        <f t="shared" si="0"/>
        <v>7</v>
      </c>
      <c r="L3" s="133">
        <f t="shared" si="0"/>
        <v>8</v>
      </c>
      <c r="M3" s="133">
        <f t="shared" si="0"/>
        <v>9</v>
      </c>
      <c r="N3" s="133">
        <f t="shared" si="0"/>
        <v>10</v>
      </c>
      <c r="O3" s="133">
        <f t="shared" si="0"/>
        <v>11</v>
      </c>
      <c r="P3" s="133">
        <f t="shared" si="0"/>
        <v>12</v>
      </c>
      <c r="Q3" s="133">
        <f t="shared" si="0"/>
        <v>13</v>
      </c>
      <c r="R3" s="133">
        <f t="shared" si="0"/>
        <v>14</v>
      </c>
      <c r="S3" s="133">
        <f t="shared" si="0"/>
        <v>15</v>
      </c>
      <c r="T3" s="133">
        <f t="shared" si="0"/>
        <v>16</v>
      </c>
      <c r="U3" s="133">
        <f t="shared" si="0"/>
        <v>17</v>
      </c>
      <c r="V3" s="133">
        <f t="shared" si="1"/>
        <v>18</v>
      </c>
      <c r="W3" s="133">
        <f t="shared" si="1"/>
        <v>19</v>
      </c>
      <c r="X3" s="133">
        <f t="shared" si="1"/>
        <v>20</v>
      </c>
      <c r="Y3" s="133">
        <f t="shared" si="1"/>
        <v>21</v>
      </c>
      <c r="Z3" s="133">
        <f t="shared" si="1"/>
        <v>22</v>
      </c>
      <c r="AA3" s="133">
        <f t="shared" si="1"/>
        <v>23</v>
      </c>
      <c r="AB3" s="133">
        <f t="shared" si="1"/>
        <v>24</v>
      </c>
      <c r="AC3" s="133">
        <f t="shared" si="1"/>
        <v>25</v>
      </c>
      <c r="AD3" s="133">
        <f t="shared" si="1"/>
        <v>26</v>
      </c>
      <c r="AE3" s="133">
        <f t="shared" si="1"/>
        <v>27</v>
      </c>
      <c r="AF3" s="133">
        <f t="shared" si="1"/>
        <v>28</v>
      </c>
      <c r="AG3" s="133">
        <f t="shared" si="1"/>
        <v>29</v>
      </c>
      <c r="AH3" s="133">
        <f t="shared" si="1"/>
        <v>30</v>
      </c>
    </row>
    <row r="4" spans="2:34">
      <c r="B4" s="120" t="s">
        <v>157</v>
      </c>
      <c r="C4" s="378"/>
      <c r="D4" s="379" t="e">
        <f>'7'!C11</f>
        <v>#DIV/0!</v>
      </c>
      <c r="E4" s="379" t="e">
        <f>+D6</f>
        <v>#DIV/0!</v>
      </c>
      <c r="F4" s="379" t="e">
        <f>+E6</f>
        <v>#DIV/0!</v>
      </c>
      <c r="G4" s="379" t="e">
        <f t="shared" ref="G4:AH4" si="2">+F6</f>
        <v>#DIV/0!</v>
      </c>
      <c r="H4" s="379" t="e">
        <f t="shared" si="2"/>
        <v>#DIV/0!</v>
      </c>
      <c r="I4" s="379" t="e">
        <f t="shared" si="2"/>
        <v>#DIV/0!</v>
      </c>
      <c r="J4" s="379" t="e">
        <f t="shared" si="2"/>
        <v>#DIV/0!</v>
      </c>
      <c r="K4" s="379" t="e">
        <f t="shared" si="2"/>
        <v>#DIV/0!</v>
      </c>
      <c r="L4" s="379" t="e">
        <f t="shared" si="2"/>
        <v>#DIV/0!</v>
      </c>
      <c r="M4" s="379" t="e">
        <f t="shared" si="2"/>
        <v>#DIV/0!</v>
      </c>
      <c r="N4" s="379" t="e">
        <f t="shared" si="2"/>
        <v>#DIV/0!</v>
      </c>
      <c r="O4" s="379" t="e">
        <f t="shared" si="2"/>
        <v>#DIV/0!</v>
      </c>
      <c r="P4" s="379" t="e">
        <f t="shared" si="2"/>
        <v>#DIV/0!</v>
      </c>
      <c r="Q4" s="379" t="e">
        <f t="shared" si="2"/>
        <v>#DIV/0!</v>
      </c>
      <c r="R4" s="379" t="e">
        <f t="shared" si="2"/>
        <v>#DIV/0!</v>
      </c>
      <c r="S4" s="379" t="e">
        <f t="shared" si="2"/>
        <v>#DIV/0!</v>
      </c>
      <c r="T4" s="379" t="e">
        <f t="shared" si="2"/>
        <v>#DIV/0!</v>
      </c>
      <c r="U4" s="379" t="e">
        <f t="shared" si="2"/>
        <v>#DIV/0!</v>
      </c>
      <c r="V4" s="379" t="e">
        <f t="shared" si="2"/>
        <v>#DIV/0!</v>
      </c>
      <c r="W4" s="379" t="e">
        <f t="shared" si="2"/>
        <v>#DIV/0!</v>
      </c>
      <c r="X4" s="379" t="e">
        <f t="shared" si="2"/>
        <v>#DIV/0!</v>
      </c>
      <c r="Y4" s="379" t="e">
        <f t="shared" si="2"/>
        <v>#DIV/0!</v>
      </c>
      <c r="Z4" s="379" t="e">
        <f t="shared" si="2"/>
        <v>#DIV/0!</v>
      </c>
      <c r="AA4" s="379" t="e">
        <f t="shared" si="2"/>
        <v>#DIV/0!</v>
      </c>
      <c r="AB4" s="379" t="e">
        <f t="shared" si="2"/>
        <v>#DIV/0!</v>
      </c>
      <c r="AC4" s="379" t="e">
        <f t="shared" si="2"/>
        <v>#DIV/0!</v>
      </c>
      <c r="AD4" s="379" t="e">
        <f t="shared" si="2"/>
        <v>#DIV/0!</v>
      </c>
      <c r="AE4" s="379" t="e">
        <f t="shared" si="2"/>
        <v>#DIV/0!</v>
      </c>
      <c r="AF4" s="379" t="e">
        <f t="shared" si="2"/>
        <v>#DIV/0!</v>
      </c>
      <c r="AG4" s="379" t="e">
        <f t="shared" si="2"/>
        <v>#DIV/0!</v>
      </c>
      <c r="AH4" s="379" t="e">
        <f t="shared" si="2"/>
        <v>#DIV/0!</v>
      </c>
    </row>
    <row r="5" spans="2:34">
      <c r="B5" s="120" t="s">
        <v>137</v>
      </c>
      <c r="C5" s="378"/>
      <c r="D5" s="379">
        <f>'7'!C12</f>
        <v>0</v>
      </c>
      <c r="E5" s="379" t="e">
        <f>'7'!D12</f>
        <v>#DIV/0!</v>
      </c>
      <c r="F5" s="379" t="e">
        <f>'7'!E12</f>
        <v>#DIV/0!</v>
      </c>
      <c r="G5" s="379" t="e">
        <f>'7'!F12</f>
        <v>#DIV/0!</v>
      </c>
      <c r="H5" s="379" t="e">
        <f>'7'!G12</f>
        <v>#DIV/0!</v>
      </c>
      <c r="I5" s="379" t="e">
        <f>'7'!H12</f>
        <v>#DIV/0!</v>
      </c>
      <c r="J5" s="379" t="e">
        <f>'7'!I12</f>
        <v>#DIV/0!</v>
      </c>
      <c r="K5" s="379" t="e">
        <f>'7'!J12</f>
        <v>#DIV/0!</v>
      </c>
      <c r="L5" s="379" t="e">
        <f>'7'!K12</f>
        <v>#DIV/0!</v>
      </c>
      <c r="M5" s="379" t="e">
        <f>'7'!L12</f>
        <v>#DIV/0!</v>
      </c>
      <c r="N5" s="379" t="e">
        <f>'7'!M12</f>
        <v>#DIV/0!</v>
      </c>
      <c r="O5" s="379" t="e">
        <f>'7'!N12</f>
        <v>#DIV/0!</v>
      </c>
      <c r="P5" s="379" t="e">
        <f>'7'!O12</f>
        <v>#DIV/0!</v>
      </c>
      <c r="Q5" s="379" t="e">
        <f>'7'!P12</f>
        <v>#DIV/0!</v>
      </c>
      <c r="R5" s="379" t="e">
        <f>'7'!Q12</f>
        <v>#DIV/0!</v>
      </c>
      <c r="S5" s="379" t="e">
        <f>'7'!R12</f>
        <v>#DIV/0!</v>
      </c>
      <c r="T5" s="379" t="e">
        <f>'7'!S12</f>
        <v>#DIV/0!</v>
      </c>
      <c r="U5" s="379" t="e">
        <f>'7'!T12</f>
        <v>#DIV/0!</v>
      </c>
      <c r="V5" s="379" t="e">
        <f>'7'!U12</f>
        <v>#DIV/0!</v>
      </c>
      <c r="W5" s="379" t="e">
        <f>'7'!V12</f>
        <v>#DIV/0!</v>
      </c>
      <c r="X5" s="379" t="e">
        <f>'7'!W12</f>
        <v>#DIV/0!</v>
      </c>
      <c r="Y5" s="379" t="e">
        <f>'7'!X12</f>
        <v>#DIV/0!</v>
      </c>
      <c r="Z5" s="379" t="e">
        <f>'7'!Y12</f>
        <v>#DIV/0!</v>
      </c>
      <c r="AA5" s="379" t="e">
        <f>'7'!Z12</f>
        <v>#DIV/0!</v>
      </c>
      <c r="AB5" s="379" t="e">
        <f>'7'!AA12</f>
        <v>#DIV/0!</v>
      </c>
      <c r="AC5" s="379" t="e">
        <f>'7'!AB12</f>
        <v>#DIV/0!</v>
      </c>
      <c r="AD5" s="379" t="e">
        <f>'7'!AC12</f>
        <v>#DIV/0!</v>
      </c>
      <c r="AE5" s="379" t="e">
        <f>'7'!AD12</f>
        <v>#DIV/0!</v>
      </c>
      <c r="AF5" s="379" t="e">
        <f>'7'!AE12</f>
        <v>#DIV/0!</v>
      </c>
      <c r="AG5" s="379" t="e">
        <f>'7'!AF12</f>
        <v>#DIV/0!</v>
      </c>
      <c r="AH5" s="379" t="e">
        <f>'7'!AG12</f>
        <v>#DIV/0!</v>
      </c>
    </row>
    <row r="6" spans="2:34" s="381" customFormat="1">
      <c r="B6" s="380" t="s">
        <v>158</v>
      </c>
      <c r="D6" s="382" t="e">
        <f>D4-D5</f>
        <v>#DIV/0!</v>
      </c>
      <c r="E6" s="382" t="e">
        <f>E4-E5</f>
        <v>#DIV/0!</v>
      </c>
      <c r="F6" s="382" t="e">
        <f t="shared" ref="F6:AG6" si="3">F4-F5</f>
        <v>#DIV/0!</v>
      </c>
      <c r="G6" s="382" t="e">
        <f t="shared" si="3"/>
        <v>#DIV/0!</v>
      </c>
      <c r="H6" s="382" t="e">
        <f t="shared" si="3"/>
        <v>#DIV/0!</v>
      </c>
      <c r="I6" s="382" t="e">
        <f t="shared" si="3"/>
        <v>#DIV/0!</v>
      </c>
      <c r="J6" s="382" t="e">
        <f t="shared" si="3"/>
        <v>#DIV/0!</v>
      </c>
      <c r="K6" s="382" t="e">
        <f t="shared" si="3"/>
        <v>#DIV/0!</v>
      </c>
      <c r="L6" s="382" t="e">
        <f t="shared" si="3"/>
        <v>#DIV/0!</v>
      </c>
      <c r="M6" s="382" t="e">
        <f t="shared" si="3"/>
        <v>#DIV/0!</v>
      </c>
      <c r="N6" s="382" t="e">
        <f t="shared" si="3"/>
        <v>#DIV/0!</v>
      </c>
      <c r="O6" s="382" t="e">
        <f t="shared" si="3"/>
        <v>#DIV/0!</v>
      </c>
      <c r="P6" s="382" t="e">
        <f t="shared" si="3"/>
        <v>#DIV/0!</v>
      </c>
      <c r="Q6" s="382" t="e">
        <f t="shared" si="3"/>
        <v>#DIV/0!</v>
      </c>
      <c r="R6" s="382" t="e">
        <f t="shared" si="3"/>
        <v>#DIV/0!</v>
      </c>
      <c r="S6" s="382" t="e">
        <f t="shared" si="3"/>
        <v>#DIV/0!</v>
      </c>
      <c r="T6" s="382" t="e">
        <f t="shared" si="3"/>
        <v>#DIV/0!</v>
      </c>
      <c r="U6" s="382" t="e">
        <f t="shared" si="3"/>
        <v>#DIV/0!</v>
      </c>
      <c r="V6" s="382" t="e">
        <f t="shared" si="3"/>
        <v>#DIV/0!</v>
      </c>
      <c r="W6" s="382" t="e">
        <f t="shared" si="3"/>
        <v>#DIV/0!</v>
      </c>
      <c r="X6" s="382" t="e">
        <f t="shared" si="3"/>
        <v>#DIV/0!</v>
      </c>
      <c r="Y6" s="382" t="e">
        <f t="shared" si="3"/>
        <v>#DIV/0!</v>
      </c>
      <c r="Z6" s="382" t="e">
        <f t="shared" si="3"/>
        <v>#DIV/0!</v>
      </c>
      <c r="AA6" s="382" t="e">
        <f t="shared" si="3"/>
        <v>#DIV/0!</v>
      </c>
      <c r="AB6" s="382" t="e">
        <f t="shared" si="3"/>
        <v>#DIV/0!</v>
      </c>
      <c r="AC6" s="382" t="e">
        <f t="shared" si="3"/>
        <v>#DIV/0!</v>
      </c>
      <c r="AD6" s="382" t="e">
        <f t="shared" si="3"/>
        <v>#DIV/0!</v>
      </c>
      <c r="AE6" s="382" t="e">
        <f t="shared" si="3"/>
        <v>#DIV/0!</v>
      </c>
      <c r="AF6" s="382" t="e">
        <f t="shared" si="3"/>
        <v>#DIV/0!</v>
      </c>
      <c r="AG6" s="382" t="e">
        <f t="shared" si="3"/>
        <v>#DIV/0!</v>
      </c>
      <c r="AH6" s="382" t="e">
        <f t="shared" ref="AH6" si="4">AH4-AH5</f>
        <v>#DIV/0!</v>
      </c>
    </row>
    <row r="7" spans="2:34" s="381" customFormat="1">
      <c r="B7" s="380" t="s">
        <v>159</v>
      </c>
      <c r="D7" s="382" t="e">
        <f>'11'!D21</f>
        <v>#DIV/0!</v>
      </c>
      <c r="E7" s="382" t="e">
        <f>'11'!E16</f>
        <v>#DIV/0!</v>
      </c>
      <c r="F7" s="382" t="e">
        <f>'11'!F16</f>
        <v>#DIV/0!</v>
      </c>
      <c r="G7" s="382" t="e">
        <f>'11'!G16</f>
        <v>#DIV/0!</v>
      </c>
      <c r="H7" s="382" t="e">
        <f>'11'!H16</f>
        <v>#DIV/0!</v>
      </c>
      <c r="I7" s="382" t="e">
        <f>'11'!I16</f>
        <v>#DIV/0!</v>
      </c>
      <c r="J7" s="382" t="e">
        <f>'11'!J16</f>
        <v>#DIV/0!</v>
      </c>
      <c r="K7" s="382" t="e">
        <f>'11'!K16</f>
        <v>#DIV/0!</v>
      </c>
      <c r="L7" s="382" t="e">
        <f>'11'!L16</f>
        <v>#DIV/0!</v>
      </c>
      <c r="M7" s="382" t="e">
        <f>'11'!M16</f>
        <v>#DIV/0!</v>
      </c>
      <c r="N7" s="382" t="e">
        <f>'11'!N16</f>
        <v>#DIV/0!</v>
      </c>
      <c r="O7" s="382" t="e">
        <f>'11'!O16</f>
        <v>#DIV/0!</v>
      </c>
      <c r="P7" s="382" t="e">
        <f>'11'!P16</f>
        <v>#DIV/0!</v>
      </c>
      <c r="Q7" s="382" t="e">
        <f>'11'!Q16</f>
        <v>#DIV/0!</v>
      </c>
      <c r="R7" s="382" t="e">
        <f>'11'!R16</f>
        <v>#DIV/0!</v>
      </c>
      <c r="S7" s="382" t="e">
        <f>'11'!S16</f>
        <v>#DIV/0!</v>
      </c>
      <c r="T7" s="382" t="e">
        <f>'11'!T16</f>
        <v>#DIV/0!</v>
      </c>
      <c r="U7" s="382" t="e">
        <f>'11'!U16</f>
        <v>#DIV/0!</v>
      </c>
      <c r="V7" s="382" t="e">
        <f>'11'!V16</f>
        <v>#DIV/0!</v>
      </c>
      <c r="W7" s="382" t="e">
        <f>'11'!W16</f>
        <v>#DIV/0!</v>
      </c>
      <c r="X7" s="382" t="e">
        <f>'11'!X16</f>
        <v>#DIV/0!</v>
      </c>
      <c r="Y7" s="382" t="e">
        <f>'11'!Y16</f>
        <v>#DIV/0!</v>
      </c>
      <c r="Z7" s="382" t="e">
        <f>'11'!Z16</f>
        <v>#DIV/0!</v>
      </c>
      <c r="AA7" s="382" t="e">
        <f>'11'!AA16</f>
        <v>#DIV/0!</v>
      </c>
      <c r="AB7" s="382" t="e">
        <f>'11'!AB16</f>
        <v>#DIV/0!</v>
      </c>
      <c r="AC7" s="382" t="e">
        <f>'11'!AC16</f>
        <v>#DIV/0!</v>
      </c>
      <c r="AD7" s="382" t="e">
        <f>'11'!AD16</f>
        <v>#DIV/0!</v>
      </c>
      <c r="AE7" s="382" t="e">
        <f>'11'!AE16</f>
        <v>#DIV/0!</v>
      </c>
      <c r="AF7" s="382" t="e">
        <f>'11'!AF16</f>
        <v>#DIV/0!</v>
      </c>
      <c r="AG7" s="382" t="e">
        <f>'11'!AG16</f>
        <v>#DIV/0!</v>
      </c>
      <c r="AH7" s="382" t="e">
        <f>'11'!AH16</f>
        <v>#DIV/0!</v>
      </c>
    </row>
    <row r="8" spans="2:34" s="381" customFormat="1">
      <c r="B8" s="383" t="s">
        <v>160</v>
      </c>
      <c r="C8" s="384"/>
      <c r="D8" s="385" t="e">
        <f>D6+D7</f>
        <v>#DIV/0!</v>
      </c>
      <c r="E8" s="385" t="e">
        <f>E6+E7</f>
        <v>#DIV/0!</v>
      </c>
      <c r="F8" s="385" t="e">
        <f t="shared" ref="F8:AG8" si="5">F6+F7</f>
        <v>#DIV/0!</v>
      </c>
      <c r="G8" s="385" t="e">
        <f t="shared" si="5"/>
        <v>#DIV/0!</v>
      </c>
      <c r="H8" s="385" t="e">
        <f t="shared" si="5"/>
        <v>#DIV/0!</v>
      </c>
      <c r="I8" s="385" t="e">
        <f t="shared" si="5"/>
        <v>#DIV/0!</v>
      </c>
      <c r="J8" s="385" t="e">
        <f t="shared" si="5"/>
        <v>#DIV/0!</v>
      </c>
      <c r="K8" s="385" t="e">
        <f t="shared" si="5"/>
        <v>#DIV/0!</v>
      </c>
      <c r="L8" s="385" t="e">
        <f t="shared" si="5"/>
        <v>#DIV/0!</v>
      </c>
      <c r="M8" s="385" t="e">
        <f t="shared" si="5"/>
        <v>#DIV/0!</v>
      </c>
      <c r="N8" s="385" t="e">
        <f t="shared" si="5"/>
        <v>#DIV/0!</v>
      </c>
      <c r="O8" s="385" t="e">
        <f t="shared" si="5"/>
        <v>#DIV/0!</v>
      </c>
      <c r="P8" s="385" t="e">
        <f t="shared" si="5"/>
        <v>#DIV/0!</v>
      </c>
      <c r="Q8" s="385" t="e">
        <f t="shared" si="5"/>
        <v>#DIV/0!</v>
      </c>
      <c r="R8" s="385" t="e">
        <f t="shared" si="5"/>
        <v>#DIV/0!</v>
      </c>
      <c r="S8" s="385" t="e">
        <f t="shared" si="5"/>
        <v>#DIV/0!</v>
      </c>
      <c r="T8" s="385" t="e">
        <f t="shared" si="5"/>
        <v>#DIV/0!</v>
      </c>
      <c r="U8" s="385" t="e">
        <f t="shared" si="5"/>
        <v>#DIV/0!</v>
      </c>
      <c r="V8" s="385" t="e">
        <f t="shared" si="5"/>
        <v>#DIV/0!</v>
      </c>
      <c r="W8" s="385" t="e">
        <f t="shared" si="5"/>
        <v>#DIV/0!</v>
      </c>
      <c r="X8" s="385" t="e">
        <f t="shared" si="5"/>
        <v>#DIV/0!</v>
      </c>
      <c r="Y8" s="385" t="e">
        <f t="shared" si="5"/>
        <v>#DIV/0!</v>
      </c>
      <c r="Z8" s="385" t="e">
        <f t="shared" si="5"/>
        <v>#DIV/0!</v>
      </c>
      <c r="AA8" s="385" t="e">
        <f t="shared" si="5"/>
        <v>#DIV/0!</v>
      </c>
      <c r="AB8" s="385" t="e">
        <f t="shared" si="5"/>
        <v>#DIV/0!</v>
      </c>
      <c r="AC8" s="385" t="e">
        <f t="shared" si="5"/>
        <v>#DIV/0!</v>
      </c>
      <c r="AD8" s="385" t="e">
        <f t="shared" si="5"/>
        <v>#DIV/0!</v>
      </c>
      <c r="AE8" s="385" t="e">
        <f t="shared" si="5"/>
        <v>#DIV/0!</v>
      </c>
      <c r="AF8" s="385" t="e">
        <f t="shared" si="5"/>
        <v>#DIV/0!</v>
      </c>
      <c r="AG8" s="385" t="e">
        <f t="shared" si="5"/>
        <v>#DIV/0!</v>
      </c>
      <c r="AH8" s="385" t="e">
        <f t="shared" ref="AH8" si="6">AH6+AH7</f>
        <v>#DIV/0!</v>
      </c>
    </row>
    <row r="9" spans="2:34">
      <c r="B9" s="120" t="s">
        <v>161</v>
      </c>
      <c r="D9" s="379" t="e">
        <f>'7'!$C$11*'5'!$E$59-'11'!$D$5</f>
        <v>#DIV/0!</v>
      </c>
      <c r="E9" s="379" t="e">
        <f>'7'!$C$11*'5'!$E$59-'11'!$D$5</f>
        <v>#DIV/0!</v>
      </c>
      <c r="F9" s="379" t="e">
        <f>'7'!$C$11*'5'!$E$59-'11'!$D$5</f>
        <v>#DIV/0!</v>
      </c>
      <c r="G9" s="379" t="e">
        <f>'7'!$C$11*'5'!$E$59-'11'!$D$5</f>
        <v>#DIV/0!</v>
      </c>
      <c r="H9" s="379" t="e">
        <f>'7'!$C$11*'5'!$E$59-'11'!$D$5</f>
        <v>#DIV/0!</v>
      </c>
      <c r="I9" s="379" t="e">
        <f>'7'!$C$11*'5'!$E$59-'11'!$D$5</f>
        <v>#DIV/0!</v>
      </c>
      <c r="J9" s="379" t="e">
        <f>'7'!$C$11*'5'!$E$59-'11'!$D$5</f>
        <v>#DIV/0!</v>
      </c>
      <c r="K9" s="379" t="e">
        <f>'7'!$C$11*'5'!$E$59-'11'!$D$5</f>
        <v>#DIV/0!</v>
      </c>
      <c r="L9" s="379" t="e">
        <f>'7'!$C$11*'5'!$E$59-'11'!$D$5</f>
        <v>#DIV/0!</v>
      </c>
      <c r="M9" s="379" t="e">
        <f>'7'!$C$11*'5'!$E$59-'11'!$D$5</f>
        <v>#DIV/0!</v>
      </c>
      <c r="N9" s="379" t="e">
        <f>'7'!$C$11*'5'!$E$59-'11'!$D$5</f>
        <v>#DIV/0!</v>
      </c>
      <c r="O9" s="379" t="e">
        <f>'7'!$C$11*'5'!$E$59-'11'!$D$5</f>
        <v>#DIV/0!</v>
      </c>
      <c r="P9" s="379" t="e">
        <f>'7'!$C$11*'5'!$E$59-'11'!$D$5</f>
        <v>#DIV/0!</v>
      </c>
      <c r="Q9" s="379" t="e">
        <f>'7'!$C$11*'5'!$E$59-'11'!$D$5</f>
        <v>#DIV/0!</v>
      </c>
      <c r="R9" s="379" t="e">
        <f>'7'!$C$11*'5'!$E$59-'11'!$D$5</f>
        <v>#DIV/0!</v>
      </c>
      <c r="S9" s="379" t="e">
        <f>'7'!$C$11*'5'!$E$59-'11'!$D$5</f>
        <v>#DIV/0!</v>
      </c>
      <c r="T9" s="379" t="e">
        <f>'7'!$C$11*'5'!$E$59-'11'!$D$5</f>
        <v>#DIV/0!</v>
      </c>
      <c r="U9" s="379" t="e">
        <f>'7'!$C$11*'5'!$E$59-'11'!$D$5</f>
        <v>#DIV/0!</v>
      </c>
      <c r="V9" s="379" t="e">
        <f>'7'!$C$11*'5'!$E$59-'11'!$D$5</f>
        <v>#DIV/0!</v>
      </c>
      <c r="W9" s="379" t="e">
        <f>'7'!$C$11*'5'!$E$59-'11'!$D$5</f>
        <v>#DIV/0!</v>
      </c>
      <c r="X9" s="379" t="e">
        <f>'7'!$C$11*'5'!$E$59-'11'!$D$5</f>
        <v>#DIV/0!</v>
      </c>
      <c r="Y9" s="379" t="e">
        <f>'7'!$C$11*'5'!$E$59-'11'!$D$5</f>
        <v>#DIV/0!</v>
      </c>
      <c r="Z9" s="379" t="e">
        <f>'7'!$C$11*'5'!$E$59-'11'!$D$5</f>
        <v>#DIV/0!</v>
      </c>
      <c r="AA9" s="379" t="e">
        <f>'7'!$C$11*'5'!$E$59-'11'!$D$5</f>
        <v>#DIV/0!</v>
      </c>
      <c r="AB9" s="379" t="e">
        <f>'7'!$C$11*'5'!$E$59-'11'!$D$5</f>
        <v>#DIV/0!</v>
      </c>
      <c r="AC9" s="379" t="e">
        <f>'7'!$C$11*'5'!$E$59-'11'!$D$5</f>
        <v>#DIV/0!</v>
      </c>
      <c r="AD9" s="379" t="e">
        <f>'7'!$C$11*'5'!$E$59-'11'!$D$5</f>
        <v>#DIV/0!</v>
      </c>
      <c r="AE9" s="379" t="e">
        <f>'7'!$C$11*'5'!$E$59-'11'!$D$5</f>
        <v>#DIV/0!</v>
      </c>
      <c r="AF9" s="379" t="e">
        <f>'7'!$C$11*'5'!$E$59-'11'!$D$5</f>
        <v>#DIV/0!</v>
      </c>
      <c r="AG9" s="379" t="e">
        <f>'7'!$C$11*'5'!$E$59-'11'!$D$5</f>
        <v>#DIV/0!</v>
      </c>
      <c r="AH9" s="379" t="e">
        <f>'7'!$C$11*'5'!$E$59-'11'!$D$5</f>
        <v>#DIV/0!</v>
      </c>
    </row>
    <row r="10" spans="2:34">
      <c r="B10" s="120" t="s">
        <v>162</v>
      </c>
      <c r="D10" s="379"/>
      <c r="E10" s="379"/>
      <c r="F10" s="379"/>
      <c r="G10" s="379"/>
      <c r="H10" s="379"/>
      <c r="I10" s="379"/>
      <c r="J10" s="379"/>
      <c r="K10" s="379"/>
      <c r="L10" s="379"/>
      <c r="M10" s="379"/>
      <c r="N10" s="379"/>
      <c r="O10" s="379"/>
      <c r="P10" s="379"/>
      <c r="Q10" s="379"/>
      <c r="R10" s="379"/>
      <c r="S10" s="379"/>
      <c r="T10" s="379"/>
      <c r="U10" s="379"/>
      <c r="V10" s="379"/>
      <c r="W10" s="379"/>
      <c r="X10" s="379"/>
      <c r="Y10" s="379"/>
      <c r="Z10" s="379"/>
      <c r="AA10" s="379"/>
      <c r="AB10" s="379"/>
      <c r="AC10" s="379"/>
      <c r="AD10" s="379"/>
      <c r="AE10" s="379"/>
      <c r="AF10" s="379"/>
      <c r="AG10" s="379"/>
      <c r="AH10" s="379"/>
    </row>
    <row r="11" spans="2:34">
      <c r="B11" s="120" t="s">
        <v>163</v>
      </c>
      <c r="D11" s="379">
        <f>'8'!C48</f>
        <v>0</v>
      </c>
      <c r="E11" s="379" t="e">
        <f>'8'!D48</f>
        <v>#DIV/0!</v>
      </c>
      <c r="F11" s="379" t="e">
        <f>'8'!E48</f>
        <v>#DIV/0!</v>
      </c>
      <c r="G11" s="379" t="e">
        <f>'8'!F48</f>
        <v>#DIV/0!</v>
      </c>
      <c r="H11" s="379" t="e">
        <f>'8'!G48</f>
        <v>#DIV/0!</v>
      </c>
      <c r="I11" s="379" t="e">
        <f>'8'!H48</f>
        <v>#DIV/0!</v>
      </c>
      <c r="J11" s="379" t="e">
        <f>'8'!I48</f>
        <v>#DIV/0!</v>
      </c>
      <c r="K11" s="379" t="e">
        <f>'8'!J48</f>
        <v>#DIV/0!</v>
      </c>
      <c r="L11" s="379" t="e">
        <f>'8'!K48</f>
        <v>#DIV/0!</v>
      </c>
      <c r="M11" s="379" t="e">
        <f>'8'!L48</f>
        <v>#DIV/0!</v>
      </c>
      <c r="N11" s="379" t="e">
        <f>'8'!M48</f>
        <v>#DIV/0!</v>
      </c>
      <c r="O11" s="379" t="e">
        <f>'8'!N48</f>
        <v>#DIV/0!</v>
      </c>
      <c r="P11" s="379" t="e">
        <f>'8'!O48</f>
        <v>#DIV/0!</v>
      </c>
      <c r="Q11" s="379" t="e">
        <f>'8'!P48</f>
        <v>#DIV/0!</v>
      </c>
      <c r="R11" s="379" t="e">
        <f>'8'!Q48</f>
        <v>#DIV/0!</v>
      </c>
      <c r="S11" s="379" t="e">
        <f>'8'!R48</f>
        <v>#DIV/0!</v>
      </c>
      <c r="T11" s="379" t="e">
        <f>'8'!S48</f>
        <v>#DIV/0!</v>
      </c>
      <c r="U11" s="379" t="e">
        <f>'8'!T48</f>
        <v>#DIV/0!</v>
      </c>
      <c r="V11" s="379" t="e">
        <f>'8'!U48</f>
        <v>#DIV/0!</v>
      </c>
      <c r="W11" s="379" t="e">
        <f>'8'!V48</f>
        <v>#DIV/0!</v>
      </c>
      <c r="X11" s="379" t="e">
        <f>'8'!W48</f>
        <v>#DIV/0!</v>
      </c>
      <c r="Y11" s="379" t="e">
        <f>'8'!X48</f>
        <v>#DIV/0!</v>
      </c>
      <c r="Z11" s="379" t="e">
        <f>'8'!Y48</f>
        <v>#DIV/0!</v>
      </c>
      <c r="AA11" s="379" t="e">
        <f>'8'!Z48</f>
        <v>#DIV/0!</v>
      </c>
      <c r="AB11" s="379" t="e">
        <f>'8'!AA48</f>
        <v>#DIV/0!</v>
      </c>
      <c r="AC11" s="379" t="e">
        <f>'8'!AB48</f>
        <v>#DIV/0!</v>
      </c>
      <c r="AD11" s="379" t="e">
        <f>'8'!AC48</f>
        <v>#DIV/0!</v>
      </c>
      <c r="AE11" s="379" t="e">
        <f>'8'!AD48</f>
        <v>#DIV/0!</v>
      </c>
      <c r="AF11" s="379" t="e">
        <f>'8'!AE48</f>
        <v>#DIV/0!</v>
      </c>
      <c r="AG11" s="379" t="e">
        <f>'8'!AF48</f>
        <v>#DIV/0!</v>
      </c>
      <c r="AH11" s="379" t="e">
        <f>'8'!AG48</f>
        <v>#DIV/0!</v>
      </c>
    </row>
    <row r="12" spans="2:34">
      <c r="B12" s="120" t="s">
        <v>164</v>
      </c>
      <c r="D12" s="379">
        <v>0</v>
      </c>
      <c r="E12" s="379">
        <f>D12+D11</f>
        <v>0</v>
      </c>
      <c r="F12" s="379" t="e">
        <f>E12+E11</f>
        <v>#DIV/0!</v>
      </c>
      <c r="G12" s="379" t="e">
        <f>F12+F11</f>
        <v>#DIV/0!</v>
      </c>
      <c r="H12" s="379" t="e">
        <f>G12+G11</f>
        <v>#DIV/0!</v>
      </c>
      <c r="I12" s="379" t="e">
        <f>H12+H11</f>
        <v>#DIV/0!</v>
      </c>
      <c r="J12" s="379" t="e">
        <f t="shared" ref="J12:AH12" si="7">I12+I11</f>
        <v>#DIV/0!</v>
      </c>
      <c r="K12" s="379" t="e">
        <f t="shared" si="7"/>
        <v>#DIV/0!</v>
      </c>
      <c r="L12" s="379" t="e">
        <f t="shared" si="7"/>
        <v>#DIV/0!</v>
      </c>
      <c r="M12" s="379" t="e">
        <f t="shared" si="7"/>
        <v>#DIV/0!</v>
      </c>
      <c r="N12" s="379" t="e">
        <f t="shared" si="7"/>
        <v>#DIV/0!</v>
      </c>
      <c r="O12" s="379" t="e">
        <f t="shared" si="7"/>
        <v>#DIV/0!</v>
      </c>
      <c r="P12" s="379" t="e">
        <f t="shared" si="7"/>
        <v>#DIV/0!</v>
      </c>
      <c r="Q12" s="379" t="e">
        <f t="shared" si="7"/>
        <v>#DIV/0!</v>
      </c>
      <c r="R12" s="379" t="e">
        <f t="shared" si="7"/>
        <v>#DIV/0!</v>
      </c>
      <c r="S12" s="379" t="e">
        <f t="shared" si="7"/>
        <v>#DIV/0!</v>
      </c>
      <c r="T12" s="379" t="e">
        <f t="shared" si="7"/>
        <v>#DIV/0!</v>
      </c>
      <c r="U12" s="379" t="e">
        <f t="shared" si="7"/>
        <v>#DIV/0!</v>
      </c>
      <c r="V12" s="379" t="e">
        <f t="shared" si="7"/>
        <v>#DIV/0!</v>
      </c>
      <c r="W12" s="379" t="e">
        <f t="shared" si="7"/>
        <v>#DIV/0!</v>
      </c>
      <c r="X12" s="379" t="e">
        <f t="shared" si="7"/>
        <v>#DIV/0!</v>
      </c>
      <c r="Y12" s="379" t="e">
        <f t="shared" si="7"/>
        <v>#DIV/0!</v>
      </c>
      <c r="Z12" s="379" t="e">
        <f t="shared" si="7"/>
        <v>#DIV/0!</v>
      </c>
      <c r="AA12" s="379" t="e">
        <f t="shared" si="7"/>
        <v>#DIV/0!</v>
      </c>
      <c r="AB12" s="379" t="e">
        <f t="shared" si="7"/>
        <v>#DIV/0!</v>
      </c>
      <c r="AC12" s="379" t="e">
        <f t="shared" si="7"/>
        <v>#DIV/0!</v>
      </c>
      <c r="AD12" s="379" t="e">
        <f t="shared" si="7"/>
        <v>#DIV/0!</v>
      </c>
      <c r="AE12" s="379" t="e">
        <f t="shared" si="7"/>
        <v>#DIV/0!</v>
      </c>
      <c r="AF12" s="379" t="e">
        <f t="shared" si="7"/>
        <v>#DIV/0!</v>
      </c>
      <c r="AG12" s="379" t="e">
        <f t="shared" si="7"/>
        <v>#DIV/0!</v>
      </c>
      <c r="AH12" s="379" t="e">
        <f t="shared" si="7"/>
        <v>#DIV/0!</v>
      </c>
    </row>
    <row r="13" spans="2:34">
      <c r="B13" s="120" t="s">
        <v>575</v>
      </c>
      <c r="D13" s="379">
        <v>0</v>
      </c>
      <c r="E13" s="379" t="e">
        <f>-('10'!F4-'10'!E7)-('10'!F10-'10'!E13)+D13</f>
        <v>#DIV/0!</v>
      </c>
      <c r="F13" s="379" t="e">
        <f>-('10'!G4-'10'!F7)-('10'!G10-'10'!F13)+E13</f>
        <v>#DIV/0!</v>
      </c>
      <c r="G13" s="379" t="e">
        <f>-('10'!H4-'10'!G7)-('10'!H10-'10'!G13)+F13</f>
        <v>#DIV/0!</v>
      </c>
      <c r="H13" s="379" t="e">
        <f>-('10'!I4-'10'!H7)-('10'!I10-'10'!H13)+G13</f>
        <v>#DIV/0!</v>
      </c>
      <c r="I13" s="379" t="e">
        <f>-('10'!J4-'10'!I7)-('10'!J10-'10'!I13)+H13</f>
        <v>#DIV/0!</v>
      </c>
      <c r="J13" s="379" t="e">
        <f>-('10'!K4-'10'!J7)-('10'!K10-'10'!J13)+I13</f>
        <v>#DIV/0!</v>
      </c>
      <c r="K13" s="379" t="e">
        <f>-('10'!L4-'10'!K7)-('10'!L10-'10'!K13)+J13</f>
        <v>#DIV/0!</v>
      </c>
      <c r="L13" s="379" t="e">
        <f>-('10'!M4-'10'!L7)-('10'!M10-'10'!L13)+K13</f>
        <v>#DIV/0!</v>
      </c>
      <c r="M13" s="379" t="e">
        <f>-('10'!N4-'10'!M7)-('10'!N10-'10'!M13)+L13</f>
        <v>#DIV/0!</v>
      </c>
      <c r="N13" s="379" t="e">
        <f>-('10'!O4-'10'!N7)-('10'!O10-'10'!N13)+M13</f>
        <v>#DIV/0!</v>
      </c>
      <c r="O13" s="379" t="e">
        <f>-('10'!P4-'10'!O7)-('10'!P10-'10'!O13)+N13</f>
        <v>#DIV/0!</v>
      </c>
      <c r="P13" s="379" t="e">
        <f>-('10'!Q4-'10'!P7)-('10'!Q10-'10'!P13)+O13</f>
        <v>#DIV/0!</v>
      </c>
      <c r="Q13" s="379" t="e">
        <f>-('10'!R4-'10'!Q7)-('10'!R10-'10'!Q13)+P13</f>
        <v>#DIV/0!</v>
      </c>
      <c r="R13" s="379" t="e">
        <f>-('10'!S4-'10'!R7)-('10'!S10-'10'!R13)+Q13</f>
        <v>#DIV/0!</v>
      </c>
      <c r="S13" s="379" t="e">
        <f>-('10'!T4-'10'!S7)-('10'!T10-'10'!S13)+R13</f>
        <v>#DIV/0!</v>
      </c>
      <c r="T13" s="379" t="e">
        <f>-('10'!U4-'10'!T7)-('10'!U10-'10'!T13)+S13</f>
        <v>#DIV/0!</v>
      </c>
      <c r="U13" s="379" t="e">
        <f>-('10'!V4-'10'!U7)-('10'!V10-'10'!U13)+T13</f>
        <v>#DIV/0!</v>
      </c>
      <c r="V13" s="379" t="e">
        <f>-('10'!W4-'10'!V7)-('10'!W10-'10'!V13)+U13</f>
        <v>#DIV/0!</v>
      </c>
      <c r="W13" s="379" t="e">
        <f>-('10'!X4-'10'!W7)-('10'!X10-'10'!W13)+V13</f>
        <v>#DIV/0!</v>
      </c>
      <c r="X13" s="379" t="e">
        <f>-('10'!Y4-'10'!X7)-('10'!Y10-'10'!X13)+W13</f>
        <v>#DIV/0!</v>
      </c>
      <c r="Y13" s="379" t="e">
        <f>-('10'!Z4-'10'!Y7)-('10'!Z10-'10'!Y13)+X13</f>
        <v>#DIV/0!</v>
      </c>
      <c r="Z13" s="379" t="e">
        <f>-('10'!AA4-'10'!Z7)-('10'!AA10-'10'!Z13)+Y13</f>
        <v>#DIV/0!</v>
      </c>
      <c r="AA13" s="379" t="e">
        <f>-('10'!AB4-'10'!AA7)-('10'!AB10-'10'!AA13)+Z13</f>
        <v>#DIV/0!</v>
      </c>
      <c r="AB13" s="379" t="e">
        <f>-('10'!AC4-'10'!AB7)-('10'!AC10-'10'!AB13)+AA13</f>
        <v>#DIV/0!</v>
      </c>
      <c r="AC13" s="379" t="e">
        <f>-('10'!AD4-'10'!AC7)-('10'!AD10-'10'!AC13)+AB13</f>
        <v>#DIV/0!</v>
      </c>
      <c r="AD13" s="379" t="e">
        <f>-('10'!AE4-'10'!AD7)-('10'!AE10-'10'!AD13)+AC13</f>
        <v>#DIV/0!</v>
      </c>
      <c r="AE13" s="379" t="e">
        <f>-('10'!AF4-'10'!AE7)-('10'!AF10-'10'!AE13)+AD13</f>
        <v>#DIV/0!</v>
      </c>
      <c r="AF13" s="379" t="e">
        <f>-('10'!AG4-'10'!AF7)-('10'!AG10-'10'!AF13)+AE13</f>
        <v>#DIV/0!</v>
      </c>
      <c r="AG13" s="379" t="e">
        <f>-('10'!AH4-'10'!AG7)-('10'!AH10-'10'!AG13)+AF13</f>
        <v>#DIV/0!</v>
      </c>
      <c r="AH13" s="379" t="e">
        <f>-('10'!AI4-'10'!AH7)-('10'!AI10-'10'!AH13)+AG13</f>
        <v>#DIV/0!</v>
      </c>
    </row>
    <row r="14" spans="2:34">
      <c r="B14" s="120" t="s">
        <v>576</v>
      </c>
      <c r="D14" s="379" t="e">
        <f>D17+D18</f>
        <v>#DIV/0!</v>
      </c>
      <c r="E14" s="379" t="e">
        <f>E17+E18+E16</f>
        <v>#DIV/0!</v>
      </c>
      <c r="F14" s="379" t="e">
        <f t="shared" ref="F14:AG14" si="8">F17+F18+F16</f>
        <v>#DIV/0!</v>
      </c>
      <c r="G14" s="379" t="e">
        <f t="shared" si="8"/>
        <v>#DIV/0!</v>
      </c>
      <c r="H14" s="379" t="e">
        <f t="shared" si="8"/>
        <v>#DIV/0!</v>
      </c>
      <c r="I14" s="379" t="e">
        <f t="shared" si="8"/>
        <v>#DIV/0!</v>
      </c>
      <c r="J14" s="379" t="e">
        <f t="shared" si="8"/>
        <v>#DIV/0!</v>
      </c>
      <c r="K14" s="379" t="e">
        <f t="shared" si="8"/>
        <v>#DIV/0!</v>
      </c>
      <c r="L14" s="379" t="e">
        <f t="shared" si="8"/>
        <v>#DIV/0!</v>
      </c>
      <c r="M14" s="379" t="e">
        <f>M17+M18+M16</f>
        <v>#DIV/0!</v>
      </c>
      <c r="N14" s="379" t="e">
        <f t="shared" si="8"/>
        <v>#DIV/0!</v>
      </c>
      <c r="O14" s="379" t="e">
        <f t="shared" si="8"/>
        <v>#DIV/0!</v>
      </c>
      <c r="P14" s="379" t="e">
        <f t="shared" si="8"/>
        <v>#DIV/0!</v>
      </c>
      <c r="Q14" s="379" t="e">
        <f t="shared" si="8"/>
        <v>#DIV/0!</v>
      </c>
      <c r="R14" s="379" t="e">
        <f t="shared" si="8"/>
        <v>#DIV/0!</v>
      </c>
      <c r="S14" s="379" t="e">
        <f t="shared" si="8"/>
        <v>#DIV/0!</v>
      </c>
      <c r="T14" s="379" t="e">
        <f t="shared" si="8"/>
        <v>#DIV/0!</v>
      </c>
      <c r="U14" s="379" t="e">
        <f t="shared" si="8"/>
        <v>#DIV/0!</v>
      </c>
      <c r="V14" s="379" t="e">
        <f t="shared" si="8"/>
        <v>#DIV/0!</v>
      </c>
      <c r="W14" s="379" t="e">
        <f t="shared" si="8"/>
        <v>#DIV/0!</v>
      </c>
      <c r="X14" s="379" t="e">
        <f t="shared" si="8"/>
        <v>#DIV/0!</v>
      </c>
      <c r="Y14" s="379" t="e">
        <f t="shared" si="8"/>
        <v>#DIV/0!</v>
      </c>
      <c r="Z14" s="379" t="e">
        <f t="shared" si="8"/>
        <v>#DIV/0!</v>
      </c>
      <c r="AA14" s="379" t="e">
        <f t="shared" si="8"/>
        <v>#DIV/0!</v>
      </c>
      <c r="AB14" s="379" t="e">
        <f t="shared" si="8"/>
        <v>#DIV/0!</v>
      </c>
      <c r="AC14" s="379" t="e">
        <f t="shared" si="8"/>
        <v>#DIV/0!</v>
      </c>
      <c r="AD14" s="379" t="e">
        <f t="shared" si="8"/>
        <v>#DIV/0!</v>
      </c>
      <c r="AE14" s="379" t="e">
        <f t="shared" si="8"/>
        <v>#DIV/0!</v>
      </c>
      <c r="AF14" s="379" t="e">
        <f t="shared" si="8"/>
        <v>#DIV/0!</v>
      </c>
      <c r="AG14" s="379" t="e">
        <f t="shared" si="8"/>
        <v>#DIV/0!</v>
      </c>
      <c r="AH14" s="379" t="e">
        <f t="shared" ref="AH14" si="9">AH17+AH18+AH16</f>
        <v>#DIV/0!</v>
      </c>
    </row>
    <row r="15" spans="2:34" outlineLevel="1">
      <c r="B15" s="120" t="s">
        <v>577</v>
      </c>
      <c r="D15" s="379" t="e">
        <f>'11'!D15</f>
        <v>#DIV/0!</v>
      </c>
      <c r="E15" s="379" t="e">
        <f>'11'!E15</f>
        <v>#DIV/0!</v>
      </c>
      <c r="F15" s="379" t="e">
        <f>'11'!F15</f>
        <v>#DIV/0!</v>
      </c>
      <c r="G15" s="379" t="e">
        <f>'11'!G15</f>
        <v>#DIV/0!</v>
      </c>
      <c r="H15" s="379" t="e">
        <f>'11'!H15</f>
        <v>#DIV/0!</v>
      </c>
      <c r="I15" s="379" t="e">
        <f>'11'!I15</f>
        <v>#DIV/0!</v>
      </c>
      <c r="J15" s="379" t="e">
        <f>'11'!J15</f>
        <v>#DIV/0!</v>
      </c>
      <c r="K15" s="379" t="e">
        <f>'11'!K15</f>
        <v>#DIV/0!</v>
      </c>
      <c r="L15" s="379" t="e">
        <f>'11'!L15</f>
        <v>#DIV/0!</v>
      </c>
      <c r="M15" s="379" t="e">
        <f>'11'!M15</f>
        <v>#DIV/0!</v>
      </c>
      <c r="N15" s="379" t="e">
        <f>'11'!N15</f>
        <v>#DIV/0!</v>
      </c>
      <c r="O15" s="379" t="e">
        <f>'11'!O15</f>
        <v>#DIV/0!</v>
      </c>
      <c r="P15" s="379" t="e">
        <f>'11'!P15</f>
        <v>#DIV/0!</v>
      </c>
      <c r="Q15" s="379" t="e">
        <f>'11'!Q15</f>
        <v>#DIV/0!</v>
      </c>
      <c r="R15" s="379" t="e">
        <f>'11'!R15</f>
        <v>#DIV/0!</v>
      </c>
      <c r="S15" s="379" t="e">
        <f>'11'!S15</f>
        <v>#DIV/0!</v>
      </c>
      <c r="T15" s="379" t="e">
        <f>'11'!T15</f>
        <v>#DIV/0!</v>
      </c>
      <c r="U15" s="379" t="e">
        <f>'11'!U15</f>
        <v>#DIV/0!</v>
      </c>
      <c r="V15" s="379" t="e">
        <f>'11'!V15</f>
        <v>#DIV/0!</v>
      </c>
      <c r="W15" s="379" t="e">
        <f>'11'!W15</f>
        <v>#DIV/0!</v>
      </c>
      <c r="X15" s="379" t="e">
        <f>'11'!X15</f>
        <v>#DIV/0!</v>
      </c>
      <c r="Y15" s="379" t="e">
        <f>'11'!Y15</f>
        <v>#DIV/0!</v>
      </c>
      <c r="Z15" s="379" t="e">
        <f>'11'!Z15</f>
        <v>#DIV/0!</v>
      </c>
      <c r="AA15" s="379" t="e">
        <f>'11'!AA15</f>
        <v>#DIV/0!</v>
      </c>
      <c r="AB15" s="379" t="e">
        <f>'11'!AB15</f>
        <v>#DIV/0!</v>
      </c>
      <c r="AC15" s="379" t="e">
        <f>'11'!AC15</f>
        <v>#DIV/0!</v>
      </c>
      <c r="AD15" s="379" t="e">
        <f>'11'!AD15</f>
        <v>#DIV/0!</v>
      </c>
      <c r="AE15" s="379" t="e">
        <f>'11'!AE15</f>
        <v>#DIV/0!</v>
      </c>
      <c r="AF15" s="379" t="e">
        <f>'11'!AF15</f>
        <v>#DIV/0!</v>
      </c>
      <c r="AG15" s="379" t="e">
        <f>'11'!AG15</f>
        <v>#DIV/0!</v>
      </c>
      <c r="AH15" s="379" t="e">
        <f>'11'!AH15</f>
        <v>#DIV/0!</v>
      </c>
    </row>
    <row r="16" spans="2:34" outlineLevel="1">
      <c r="B16" s="120" t="s">
        <v>578</v>
      </c>
      <c r="D16" s="379" t="e">
        <f>C16+D15</f>
        <v>#DIV/0!</v>
      </c>
      <c r="E16" s="379" t="e">
        <f>D16+E15</f>
        <v>#DIV/0!</v>
      </c>
      <c r="F16" s="379" t="e">
        <f>E16+F15</f>
        <v>#DIV/0!</v>
      </c>
      <c r="G16" s="379" t="e">
        <f t="shared" ref="G16:AH16" si="10">F16+G15</f>
        <v>#DIV/0!</v>
      </c>
      <c r="H16" s="379" t="e">
        <f t="shared" si="10"/>
        <v>#DIV/0!</v>
      </c>
      <c r="I16" s="379" t="e">
        <f t="shared" si="10"/>
        <v>#DIV/0!</v>
      </c>
      <c r="J16" s="379" t="e">
        <f t="shared" si="10"/>
        <v>#DIV/0!</v>
      </c>
      <c r="K16" s="379" t="e">
        <f t="shared" si="10"/>
        <v>#DIV/0!</v>
      </c>
      <c r="L16" s="379" t="e">
        <f t="shared" si="10"/>
        <v>#DIV/0!</v>
      </c>
      <c r="M16" s="379" t="e">
        <f t="shared" si="10"/>
        <v>#DIV/0!</v>
      </c>
      <c r="N16" s="379" t="e">
        <f t="shared" si="10"/>
        <v>#DIV/0!</v>
      </c>
      <c r="O16" s="379" t="e">
        <f t="shared" si="10"/>
        <v>#DIV/0!</v>
      </c>
      <c r="P16" s="379" t="e">
        <f t="shared" si="10"/>
        <v>#DIV/0!</v>
      </c>
      <c r="Q16" s="379" t="e">
        <f t="shared" si="10"/>
        <v>#DIV/0!</v>
      </c>
      <c r="R16" s="379" t="e">
        <f t="shared" si="10"/>
        <v>#DIV/0!</v>
      </c>
      <c r="S16" s="379" t="e">
        <f t="shared" si="10"/>
        <v>#DIV/0!</v>
      </c>
      <c r="T16" s="379" t="e">
        <f t="shared" si="10"/>
        <v>#DIV/0!</v>
      </c>
      <c r="U16" s="379" t="e">
        <f t="shared" si="10"/>
        <v>#DIV/0!</v>
      </c>
      <c r="V16" s="379" t="e">
        <f>U16+V15</f>
        <v>#DIV/0!</v>
      </c>
      <c r="W16" s="379" t="e">
        <f t="shared" si="10"/>
        <v>#DIV/0!</v>
      </c>
      <c r="X16" s="379" t="e">
        <f t="shared" si="10"/>
        <v>#DIV/0!</v>
      </c>
      <c r="Y16" s="379" t="e">
        <f t="shared" si="10"/>
        <v>#DIV/0!</v>
      </c>
      <c r="Z16" s="379" t="e">
        <f t="shared" si="10"/>
        <v>#DIV/0!</v>
      </c>
      <c r="AA16" s="379" t="e">
        <f t="shared" si="10"/>
        <v>#DIV/0!</v>
      </c>
      <c r="AB16" s="379" t="e">
        <f t="shared" si="10"/>
        <v>#DIV/0!</v>
      </c>
      <c r="AC16" s="379" t="e">
        <f t="shared" si="10"/>
        <v>#DIV/0!</v>
      </c>
      <c r="AD16" s="379" t="e">
        <f t="shared" si="10"/>
        <v>#DIV/0!</v>
      </c>
      <c r="AE16" s="379" t="e">
        <f t="shared" si="10"/>
        <v>#DIV/0!</v>
      </c>
      <c r="AF16" s="379" t="e">
        <f t="shared" si="10"/>
        <v>#DIV/0!</v>
      </c>
      <c r="AG16" s="379" t="e">
        <f t="shared" si="10"/>
        <v>#DIV/0!</v>
      </c>
      <c r="AH16" s="379" t="e">
        <f t="shared" si="10"/>
        <v>#DIV/0!</v>
      </c>
    </row>
    <row r="17" spans="2:34" outlineLevel="1">
      <c r="B17" s="120" t="s">
        <v>579</v>
      </c>
      <c r="D17" s="379">
        <f>C17+'11'!D18</f>
        <v>0</v>
      </c>
      <c r="E17" s="379">
        <f>D17+'11'!E18</f>
        <v>0</v>
      </c>
      <c r="F17" s="379">
        <f>E17+'11'!F18</f>
        <v>0</v>
      </c>
      <c r="G17" s="379">
        <f>F17+'11'!G18</f>
        <v>0</v>
      </c>
      <c r="H17" s="379">
        <f>G17+'11'!H18</f>
        <v>0</v>
      </c>
      <c r="I17" s="379">
        <f>H17+'11'!I18</f>
        <v>0</v>
      </c>
      <c r="J17" s="379">
        <f>I17+'11'!J18</f>
        <v>0</v>
      </c>
      <c r="K17" s="379">
        <f>J17+'11'!K18</f>
        <v>0</v>
      </c>
      <c r="L17" s="379">
        <f>K17+'11'!L18</f>
        <v>0</v>
      </c>
      <c r="M17" s="379">
        <f>L17+'11'!M18</f>
        <v>0</v>
      </c>
      <c r="N17" s="379">
        <f>M17+'11'!N18</f>
        <v>0</v>
      </c>
      <c r="O17" s="379">
        <f>N17+'11'!O18</f>
        <v>0</v>
      </c>
      <c r="P17" s="379">
        <f>O17+'11'!P18</f>
        <v>0</v>
      </c>
      <c r="Q17" s="379">
        <f>P17+'11'!Q18</f>
        <v>0</v>
      </c>
      <c r="R17" s="379">
        <f>Q17+'11'!R18</f>
        <v>0</v>
      </c>
      <c r="S17" s="379">
        <f>R17+'11'!S18</f>
        <v>0</v>
      </c>
      <c r="T17" s="379">
        <f>S17+'11'!T18</f>
        <v>0</v>
      </c>
      <c r="U17" s="379">
        <f>T17+'11'!U18</f>
        <v>0</v>
      </c>
      <c r="V17" s="379">
        <f>U17+'11'!V18</f>
        <v>0</v>
      </c>
      <c r="W17" s="379">
        <f>V17+'11'!W18</f>
        <v>0</v>
      </c>
      <c r="X17" s="379">
        <f>W17+'11'!X18</f>
        <v>0</v>
      </c>
      <c r="Y17" s="379">
        <f>X17+'11'!Y18</f>
        <v>0</v>
      </c>
      <c r="Z17" s="379">
        <f>Y17+'11'!Z18</f>
        <v>0</v>
      </c>
      <c r="AA17" s="379">
        <f>Z17+'11'!AA18</f>
        <v>0</v>
      </c>
      <c r="AB17" s="379">
        <f>AA17+'11'!AB18</f>
        <v>0</v>
      </c>
      <c r="AC17" s="379">
        <f>AB17+'11'!AC18</f>
        <v>0</v>
      </c>
      <c r="AD17" s="379">
        <f>AC17+'11'!AD18</f>
        <v>0</v>
      </c>
      <c r="AE17" s="379">
        <f>AD17+'11'!AE18</f>
        <v>0</v>
      </c>
      <c r="AF17" s="379">
        <f>AE17+'11'!AF18</f>
        <v>0</v>
      </c>
      <c r="AG17" s="379">
        <f>AF17+'11'!AG18</f>
        <v>0</v>
      </c>
      <c r="AH17" s="379">
        <f>AG17+'11'!AH18</f>
        <v>0</v>
      </c>
    </row>
    <row r="18" spans="2:34" outlineLevel="1">
      <c r="B18" s="120" t="s">
        <v>580</v>
      </c>
      <c r="D18" s="379" t="e">
        <f>C18+IF('8'!C48&gt;0,0,IF(D19&gt;('7'!$C$11*'5'!$E$59)/2,0,('7'!$C$11*'5'!$E$59)/2-D19))</f>
        <v>#DIV/0!</v>
      </c>
      <c r="E18" s="379" t="e">
        <f>D18+IF('8'!D48&gt;0,0,IF(E19&gt;('7'!$C$11*'5'!$E$59)/2,0,('7'!$C$11*'5'!$E$59)/2-E19))</f>
        <v>#DIV/0!</v>
      </c>
      <c r="F18" s="379" t="e">
        <f>E18+IF('8'!E48&gt;0,0,IF(F19&gt;('7'!$C$11*'5'!$E$59)/2,0,('7'!$C$11*'5'!$E$59)/2-F19))</f>
        <v>#DIV/0!</v>
      </c>
      <c r="G18" s="379" t="e">
        <f>F18+IF('8'!F48&gt;0,0,IF(G19&gt;('7'!$C$11*'5'!$E$59)/2,0,('7'!$C$11*'5'!$E$59)/2-G19))</f>
        <v>#DIV/0!</v>
      </c>
      <c r="H18" s="379" t="e">
        <f>G18+IF('8'!G48&gt;0,0,IF(H19&gt;('7'!$C$11*'5'!$E$59)/2,0,('7'!$C$11*'5'!$E$59)/2-H19))</f>
        <v>#DIV/0!</v>
      </c>
      <c r="I18" s="379" t="e">
        <f>H18+IF('8'!H48&gt;0,0,IF(I19&gt;('7'!$C$11*'5'!$E$59)/2,0,('7'!$C$11*'5'!$E$59)/2-I19))</f>
        <v>#DIV/0!</v>
      </c>
      <c r="J18" s="379" t="e">
        <f>I18+IF('8'!I48&gt;0,0,IF(J19&gt;('7'!$C$11*'5'!$E$59)/2,0,('7'!$C$11*'5'!$E$59)/2-J19))</f>
        <v>#DIV/0!</v>
      </c>
      <c r="K18" s="379" t="e">
        <f>J18+IF('8'!J48&gt;0,0,IF(K19&gt;('7'!$C$11*'5'!$E$59)/2,0,('7'!$C$11*'5'!$E$59)/2-K19))</f>
        <v>#DIV/0!</v>
      </c>
      <c r="L18" s="379" t="e">
        <f>K18+IF('8'!K48&gt;0,0,IF(L19&gt;('7'!$C$11*'5'!$E$59)/2,0,('7'!$C$11*'5'!$E$59)/2-L19))</f>
        <v>#DIV/0!</v>
      </c>
      <c r="M18" s="379" t="e">
        <f>L18+IF('8'!L48&gt;0,0,IF(M19&gt;('7'!$C$11*'5'!$E$59)/2,0,('7'!$C$11*'5'!$E$59)/2-M19))</f>
        <v>#DIV/0!</v>
      </c>
      <c r="N18" s="379" t="e">
        <f>M18+IF('8'!M48&gt;0,0,IF(N19&gt;('7'!$C$11*'5'!$E$59)/2,0,('7'!$C$11*'5'!$E$59)/2-N19))</f>
        <v>#DIV/0!</v>
      </c>
      <c r="O18" s="379" t="e">
        <f>N18+IF('8'!N48&gt;0,0,IF(O19&gt;('7'!$C$11*'5'!$E$59)/2,0,('7'!$C$11*'5'!$E$59)/2-O19))</f>
        <v>#DIV/0!</v>
      </c>
      <c r="P18" s="379"/>
      <c r="Q18" s="379"/>
      <c r="R18" s="379"/>
      <c r="S18" s="379"/>
      <c r="T18" s="379"/>
      <c r="U18" s="379"/>
      <c r="V18" s="379"/>
      <c r="W18" s="379"/>
      <c r="X18" s="379"/>
      <c r="Y18" s="379"/>
      <c r="Z18" s="379"/>
      <c r="AA18" s="379"/>
      <c r="AB18" s="379"/>
      <c r="AC18" s="379"/>
      <c r="AD18" s="379"/>
      <c r="AE18" s="379"/>
      <c r="AF18" s="379"/>
      <c r="AG18" s="379"/>
      <c r="AH18" s="379"/>
    </row>
    <row r="19" spans="2:34" outlineLevel="1">
      <c r="B19" s="120" t="s">
        <v>581</v>
      </c>
      <c r="D19" s="379" t="e">
        <f t="shared" ref="D19:AE19" si="11">D9+E11+E12+D13+D17+C18+D10</f>
        <v>#DIV/0!</v>
      </c>
      <c r="E19" s="379" t="e">
        <f t="shared" si="11"/>
        <v>#DIV/0!</v>
      </c>
      <c r="F19" s="379" t="e">
        <f t="shared" si="11"/>
        <v>#DIV/0!</v>
      </c>
      <c r="G19" s="379" t="e">
        <f t="shared" si="11"/>
        <v>#DIV/0!</v>
      </c>
      <c r="H19" s="379" t="e">
        <f t="shared" si="11"/>
        <v>#DIV/0!</v>
      </c>
      <c r="I19" s="379" t="e">
        <f t="shared" si="11"/>
        <v>#DIV/0!</v>
      </c>
      <c r="J19" s="379" t="e">
        <f t="shared" si="11"/>
        <v>#DIV/0!</v>
      </c>
      <c r="K19" s="379" t="e">
        <f t="shared" si="11"/>
        <v>#DIV/0!</v>
      </c>
      <c r="L19" s="379" t="e">
        <f t="shared" si="11"/>
        <v>#DIV/0!</v>
      </c>
      <c r="M19" s="379" t="e">
        <f t="shared" si="11"/>
        <v>#DIV/0!</v>
      </c>
      <c r="N19" s="379" t="e">
        <f t="shared" si="11"/>
        <v>#DIV/0!</v>
      </c>
      <c r="O19" s="379" t="e">
        <f t="shared" si="11"/>
        <v>#DIV/0!</v>
      </c>
      <c r="P19" s="379" t="e">
        <f t="shared" si="11"/>
        <v>#DIV/0!</v>
      </c>
      <c r="Q19" s="379" t="e">
        <f t="shared" si="11"/>
        <v>#DIV/0!</v>
      </c>
      <c r="R19" s="379" t="e">
        <f t="shared" si="11"/>
        <v>#DIV/0!</v>
      </c>
      <c r="S19" s="379" t="e">
        <f t="shared" si="11"/>
        <v>#DIV/0!</v>
      </c>
      <c r="T19" s="379" t="e">
        <f t="shared" si="11"/>
        <v>#DIV/0!</v>
      </c>
      <c r="U19" s="379" t="e">
        <f t="shared" si="11"/>
        <v>#DIV/0!</v>
      </c>
      <c r="V19" s="379" t="e">
        <f t="shared" si="11"/>
        <v>#DIV/0!</v>
      </c>
      <c r="W19" s="379" t="e">
        <f t="shared" si="11"/>
        <v>#DIV/0!</v>
      </c>
      <c r="X19" s="379" t="e">
        <f t="shared" si="11"/>
        <v>#DIV/0!</v>
      </c>
      <c r="Y19" s="379" t="e">
        <f t="shared" si="11"/>
        <v>#DIV/0!</v>
      </c>
      <c r="Z19" s="379" t="e">
        <f t="shared" si="11"/>
        <v>#DIV/0!</v>
      </c>
      <c r="AA19" s="379" t="e">
        <f t="shared" si="11"/>
        <v>#DIV/0!</v>
      </c>
      <c r="AB19" s="379" t="e">
        <f t="shared" si="11"/>
        <v>#DIV/0!</v>
      </c>
      <c r="AC19" s="379" t="e">
        <f t="shared" si="11"/>
        <v>#DIV/0!</v>
      </c>
      <c r="AD19" s="379" t="e">
        <f t="shared" si="11"/>
        <v>#DIV/0!</v>
      </c>
      <c r="AE19" s="379" t="e">
        <f t="shared" si="11"/>
        <v>#DIV/0!</v>
      </c>
      <c r="AF19" s="379" t="e">
        <f>AF9+AG11+AG12+AF13+AF17+AE18+AF10</f>
        <v>#DIV/0!</v>
      </c>
      <c r="AG19" s="379" t="e">
        <f>AG9+AH11+AH12+AG13+AG17+AF18+AG10</f>
        <v>#DIV/0!</v>
      </c>
      <c r="AH19" s="379" t="s">
        <v>120</v>
      </c>
    </row>
    <row r="20" spans="2:34" s="381" customFormat="1">
      <c r="B20" s="380" t="s">
        <v>165</v>
      </c>
      <c r="D20" s="382" t="e">
        <f>D9+D11+D12+D13+D14+D10</f>
        <v>#DIV/0!</v>
      </c>
      <c r="E20" s="382" t="e">
        <f>E9+E11+E12+E13+E14+E10</f>
        <v>#DIV/0!</v>
      </c>
      <c r="F20" s="382" t="e">
        <f>F9+F11+F12+F13+F14+F10</f>
        <v>#DIV/0!</v>
      </c>
      <c r="G20" s="382" t="e">
        <f t="shared" ref="G20:AF20" si="12">G9+G11+G12+G13+G14+G10</f>
        <v>#DIV/0!</v>
      </c>
      <c r="H20" s="382" t="e">
        <f t="shared" si="12"/>
        <v>#DIV/0!</v>
      </c>
      <c r="I20" s="382" t="e">
        <f t="shared" si="12"/>
        <v>#DIV/0!</v>
      </c>
      <c r="J20" s="382" t="e">
        <f t="shared" si="12"/>
        <v>#DIV/0!</v>
      </c>
      <c r="K20" s="382" t="e">
        <f t="shared" si="12"/>
        <v>#DIV/0!</v>
      </c>
      <c r="L20" s="382" t="e">
        <f t="shared" si="12"/>
        <v>#DIV/0!</v>
      </c>
      <c r="M20" s="382" t="e">
        <f t="shared" si="12"/>
        <v>#DIV/0!</v>
      </c>
      <c r="N20" s="382" t="e">
        <f t="shared" si="12"/>
        <v>#DIV/0!</v>
      </c>
      <c r="O20" s="382" t="e">
        <f t="shared" si="12"/>
        <v>#DIV/0!</v>
      </c>
      <c r="P20" s="382" t="e">
        <f t="shared" si="12"/>
        <v>#DIV/0!</v>
      </c>
      <c r="Q20" s="382" t="e">
        <f t="shared" si="12"/>
        <v>#DIV/0!</v>
      </c>
      <c r="R20" s="382" t="e">
        <f t="shared" si="12"/>
        <v>#DIV/0!</v>
      </c>
      <c r="S20" s="382" t="e">
        <f t="shared" si="12"/>
        <v>#DIV/0!</v>
      </c>
      <c r="T20" s="382" t="e">
        <f t="shared" si="12"/>
        <v>#DIV/0!</v>
      </c>
      <c r="U20" s="382" t="e">
        <f t="shared" si="12"/>
        <v>#DIV/0!</v>
      </c>
      <c r="V20" s="382" t="e">
        <f t="shared" si="12"/>
        <v>#DIV/0!</v>
      </c>
      <c r="W20" s="382" t="e">
        <f t="shared" si="12"/>
        <v>#DIV/0!</v>
      </c>
      <c r="X20" s="382" t="e">
        <f t="shared" si="12"/>
        <v>#DIV/0!</v>
      </c>
      <c r="Y20" s="382" t="e">
        <f t="shared" si="12"/>
        <v>#DIV/0!</v>
      </c>
      <c r="Z20" s="382" t="e">
        <f t="shared" si="12"/>
        <v>#DIV/0!</v>
      </c>
      <c r="AA20" s="382" t="e">
        <f t="shared" si="12"/>
        <v>#DIV/0!</v>
      </c>
      <c r="AB20" s="382" t="e">
        <f t="shared" si="12"/>
        <v>#DIV/0!</v>
      </c>
      <c r="AC20" s="382" t="e">
        <f t="shared" si="12"/>
        <v>#DIV/0!</v>
      </c>
      <c r="AD20" s="382" t="e">
        <f t="shared" si="12"/>
        <v>#DIV/0!</v>
      </c>
      <c r="AE20" s="382" t="e">
        <f t="shared" si="12"/>
        <v>#DIV/0!</v>
      </c>
      <c r="AF20" s="382" t="e">
        <f t="shared" si="12"/>
        <v>#DIV/0!</v>
      </c>
      <c r="AG20" s="382" t="e">
        <f>AG9+AG11+AG12+AG13+AG14+AG10</f>
        <v>#DIV/0!</v>
      </c>
      <c r="AH20" s="382" t="e">
        <f t="shared" ref="AH20" si="13">AH9+AH11+AH12+AH13+AH14+AH10</f>
        <v>#DIV/0!</v>
      </c>
    </row>
    <row r="21" spans="2:34" s="381" customFormat="1">
      <c r="B21" s="380" t="s">
        <v>166</v>
      </c>
      <c r="D21" s="382">
        <f>'7'!C8</f>
        <v>0</v>
      </c>
      <c r="E21" s="382" t="e">
        <f>'7'!D8</f>
        <v>#DIV/0!</v>
      </c>
      <c r="F21" s="382" t="e">
        <f>'7'!E8</f>
        <v>#DIV/0!</v>
      </c>
      <c r="G21" s="382" t="e">
        <f>'7'!F8</f>
        <v>#DIV/0!</v>
      </c>
      <c r="H21" s="382" t="e">
        <f>'7'!G8</f>
        <v>#DIV/0!</v>
      </c>
      <c r="I21" s="382" t="e">
        <f>'7'!H8</f>
        <v>#DIV/0!</v>
      </c>
      <c r="J21" s="382" t="e">
        <f>'7'!I8</f>
        <v>#DIV/0!</v>
      </c>
      <c r="K21" s="382" t="e">
        <f>'7'!J8</f>
        <v>#DIV/0!</v>
      </c>
      <c r="L21" s="382" t="e">
        <f>'7'!K8</f>
        <v>#DIV/0!</v>
      </c>
      <c r="M21" s="382" t="e">
        <f>'7'!L8</f>
        <v>#DIV/0!</v>
      </c>
      <c r="N21" s="382" t="e">
        <f>'7'!M8</f>
        <v>#DIV/0!</v>
      </c>
      <c r="O21" s="382" t="e">
        <f>'7'!N8</f>
        <v>#DIV/0!</v>
      </c>
      <c r="P21" s="382" t="e">
        <f>'7'!O8</f>
        <v>#DIV/0!</v>
      </c>
      <c r="Q21" s="382" t="e">
        <f>'7'!P8</f>
        <v>#DIV/0!</v>
      </c>
      <c r="R21" s="382" t="e">
        <f>'7'!Q8</f>
        <v>#DIV/0!</v>
      </c>
      <c r="S21" s="382" t="e">
        <f>'7'!R8</f>
        <v>#DIV/0!</v>
      </c>
      <c r="T21" s="382" t="e">
        <f>'7'!S8</f>
        <v>#DIV/0!</v>
      </c>
      <c r="U21" s="382" t="e">
        <f>'7'!T8</f>
        <v>#DIV/0!</v>
      </c>
      <c r="V21" s="382" t="e">
        <f>'7'!U8</f>
        <v>#DIV/0!</v>
      </c>
      <c r="W21" s="382" t="e">
        <f>'7'!V8</f>
        <v>#DIV/0!</v>
      </c>
      <c r="X21" s="382" t="e">
        <f>'7'!W8</f>
        <v>#DIV/0!</v>
      </c>
      <c r="Y21" s="382" t="e">
        <f>'7'!X8</f>
        <v>#DIV/0!</v>
      </c>
      <c r="Z21" s="382" t="e">
        <f>'7'!Y8</f>
        <v>#DIV/0!</v>
      </c>
      <c r="AA21" s="382" t="e">
        <f>'7'!Z8</f>
        <v>#DIV/0!</v>
      </c>
      <c r="AB21" s="382" t="e">
        <f>'7'!AA8</f>
        <v>#DIV/0!</v>
      </c>
      <c r="AC21" s="382" t="e">
        <f>'7'!AB8</f>
        <v>#DIV/0!</v>
      </c>
      <c r="AD21" s="382" t="e">
        <f>'7'!AC8</f>
        <v>#DIV/0!</v>
      </c>
      <c r="AE21" s="382" t="e">
        <f>'7'!AD8</f>
        <v>#DIV/0!</v>
      </c>
      <c r="AF21" s="382" t="e">
        <f>'7'!AE8</f>
        <v>#DIV/0!</v>
      </c>
      <c r="AG21" s="382" t="e">
        <f>'7'!AF8</f>
        <v>#DIV/0!</v>
      </c>
      <c r="AH21" s="382" t="e">
        <f>'7'!AG8</f>
        <v>#DIV/0!</v>
      </c>
    </row>
    <row r="22" spans="2:34" s="381" customFormat="1">
      <c r="B22" s="380" t="s">
        <v>167</v>
      </c>
      <c r="D22" s="382" t="e">
        <f>'10'!E4</f>
        <v>#DIV/0!</v>
      </c>
      <c r="E22" s="382" t="e">
        <f>'10'!F7</f>
        <v>#DIV/0!</v>
      </c>
      <c r="F22" s="382" t="e">
        <f>'10'!G7</f>
        <v>#DIV/0!</v>
      </c>
      <c r="G22" s="382" t="e">
        <f>'10'!H7</f>
        <v>#DIV/0!</v>
      </c>
      <c r="H22" s="382" t="e">
        <f>'10'!I7</f>
        <v>#DIV/0!</v>
      </c>
      <c r="I22" s="382" t="e">
        <f>'10'!J7</f>
        <v>#DIV/0!</v>
      </c>
      <c r="J22" s="382" t="e">
        <f>'10'!K7</f>
        <v>#DIV/0!</v>
      </c>
      <c r="K22" s="382" t="e">
        <f>'10'!L7</f>
        <v>#DIV/0!</v>
      </c>
      <c r="L22" s="382" t="e">
        <f>'10'!M7</f>
        <v>#DIV/0!</v>
      </c>
      <c r="M22" s="382" t="e">
        <f>'10'!N7</f>
        <v>#DIV/0!</v>
      </c>
      <c r="N22" s="382" t="e">
        <f>'10'!O7</f>
        <v>#DIV/0!</v>
      </c>
      <c r="O22" s="382" t="e">
        <f>'10'!P4</f>
        <v>#DIV/0!</v>
      </c>
      <c r="P22" s="382" t="e">
        <f>'10'!Q4</f>
        <v>#DIV/0!</v>
      </c>
      <c r="Q22" s="382" t="e">
        <f>'10'!R4</f>
        <v>#DIV/0!</v>
      </c>
      <c r="R22" s="382" t="e">
        <f>'10'!S4</f>
        <v>#DIV/0!</v>
      </c>
      <c r="S22" s="382" t="e">
        <f>'10'!T4</f>
        <v>#DIV/0!</v>
      </c>
      <c r="T22" s="382" t="e">
        <f>'10'!U4</f>
        <v>#DIV/0!</v>
      </c>
      <c r="U22" s="382" t="e">
        <f>'10'!V4</f>
        <v>#DIV/0!</v>
      </c>
      <c r="V22" s="382" t="e">
        <f>'10'!W4</f>
        <v>#DIV/0!</v>
      </c>
      <c r="W22" s="382" t="e">
        <f>'10'!X4</f>
        <v>#DIV/0!</v>
      </c>
      <c r="X22" s="382" t="e">
        <f>'10'!Y4</f>
        <v>#DIV/0!</v>
      </c>
      <c r="Y22" s="382" t="e">
        <f>'10'!Z4</f>
        <v>#DIV/0!</v>
      </c>
      <c r="Z22" s="382" t="e">
        <f>'10'!AA4</f>
        <v>#DIV/0!</v>
      </c>
      <c r="AA22" s="382" t="e">
        <f>'10'!AB4</f>
        <v>#DIV/0!</v>
      </c>
      <c r="AB22" s="382" t="e">
        <f>'10'!AC4</f>
        <v>#DIV/0!</v>
      </c>
      <c r="AC22" s="382" t="e">
        <f>'10'!AD4</f>
        <v>#DIV/0!</v>
      </c>
      <c r="AD22" s="382" t="e">
        <f>'10'!AE4</f>
        <v>#DIV/0!</v>
      </c>
      <c r="AE22" s="382" t="e">
        <f>'10'!AF4</f>
        <v>#DIV/0!</v>
      </c>
      <c r="AF22" s="382" t="e">
        <f>'10'!AG4</f>
        <v>#DIV/0!</v>
      </c>
      <c r="AG22" s="382" t="e">
        <f>'10'!AH4</f>
        <v>#DIV/0!</v>
      </c>
      <c r="AH22" s="382">
        <f>'10'!AI4</f>
        <v>0</v>
      </c>
    </row>
    <row r="23" spans="2:34" s="381" customFormat="1">
      <c r="B23" s="383" t="s">
        <v>168</v>
      </c>
      <c r="C23" s="384"/>
      <c r="D23" s="385" t="e">
        <f>D20+D22+D21</f>
        <v>#DIV/0!</v>
      </c>
      <c r="E23" s="385" t="e">
        <f t="shared" ref="E23:AF23" si="14">E20+E22+E21</f>
        <v>#DIV/0!</v>
      </c>
      <c r="F23" s="385" t="e">
        <f>F20+F22+F21</f>
        <v>#DIV/0!</v>
      </c>
      <c r="G23" s="385" t="e">
        <f t="shared" si="14"/>
        <v>#DIV/0!</v>
      </c>
      <c r="H23" s="385" t="e">
        <f t="shared" si="14"/>
        <v>#DIV/0!</v>
      </c>
      <c r="I23" s="385" t="e">
        <f t="shared" si="14"/>
        <v>#DIV/0!</v>
      </c>
      <c r="J23" s="385" t="e">
        <f t="shared" si="14"/>
        <v>#DIV/0!</v>
      </c>
      <c r="K23" s="385" t="e">
        <f t="shared" si="14"/>
        <v>#DIV/0!</v>
      </c>
      <c r="L23" s="385" t="e">
        <f t="shared" si="14"/>
        <v>#DIV/0!</v>
      </c>
      <c r="M23" s="385" t="e">
        <f t="shared" si="14"/>
        <v>#DIV/0!</v>
      </c>
      <c r="N23" s="385" t="e">
        <f t="shared" si="14"/>
        <v>#DIV/0!</v>
      </c>
      <c r="O23" s="385" t="e">
        <f t="shared" si="14"/>
        <v>#DIV/0!</v>
      </c>
      <c r="P23" s="385" t="e">
        <f t="shared" si="14"/>
        <v>#DIV/0!</v>
      </c>
      <c r="Q23" s="385" t="e">
        <f t="shared" si="14"/>
        <v>#DIV/0!</v>
      </c>
      <c r="R23" s="385" t="e">
        <f t="shared" si="14"/>
        <v>#DIV/0!</v>
      </c>
      <c r="S23" s="385" t="e">
        <f t="shared" si="14"/>
        <v>#DIV/0!</v>
      </c>
      <c r="T23" s="385" t="e">
        <f t="shared" si="14"/>
        <v>#DIV/0!</v>
      </c>
      <c r="U23" s="385" t="e">
        <f t="shared" si="14"/>
        <v>#DIV/0!</v>
      </c>
      <c r="V23" s="385" t="e">
        <f t="shared" si="14"/>
        <v>#DIV/0!</v>
      </c>
      <c r="W23" s="385" t="e">
        <f t="shared" si="14"/>
        <v>#DIV/0!</v>
      </c>
      <c r="X23" s="385" t="e">
        <f t="shared" si="14"/>
        <v>#DIV/0!</v>
      </c>
      <c r="Y23" s="385" t="e">
        <f t="shared" si="14"/>
        <v>#DIV/0!</v>
      </c>
      <c r="Z23" s="385" t="e">
        <f t="shared" si="14"/>
        <v>#DIV/0!</v>
      </c>
      <c r="AA23" s="385" t="e">
        <f t="shared" si="14"/>
        <v>#DIV/0!</v>
      </c>
      <c r="AB23" s="385" t="e">
        <f t="shared" si="14"/>
        <v>#DIV/0!</v>
      </c>
      <c r="AC23" s="385" t="e">
        <f t="shared" si="14"/>
        <v>#DIV/0!</v>
      </c>
      <c r="AD23" s="385" t="e">
        <f t="shared" si="14"/>
        <v>#DIV/0!</v>
      </c>
      <c r="AE23" s="385" t="e">
        <f t="shared" si="14"/>
        <v>#DIV/0!</v>
      </c>
      <c r="AF23" s="385" t="e">
        <f t="shared" si="14"/>
        <v>#DIV/0!</v>
      </c>
      <c r="AG23" s="385" t="e">
        <f>AG20+AG22+AG21</f>
        <v>#DIV/0!</v>
      </c>
      <c r="AH23" s="385" t="e">
        <f>AH20+AH22+AH21</f>
        <v>#DIV/0!</v>
      </c>
    </row>
    <row r="27" spans="2:34">
      <c r="B27" s="386" t="s">
        <v>582</v>
      </c>
      <c r="D27" s="378" t="e">
        <f t="shared" ref="D27:AG27" si="15">ROUND(D8-D23,0)</f>
        <v>#DIV/0!</v>
      </c>
      <c r="E27" s="378" t="e">
        <f t="shared" si="15"/>
        <v>#DIV/0!</v>
      </c>
      <c r="F27" s="378" t="e">
        <f t="shared" si="15"/>
        <v>#DIV/0!</v>
      </c>
      <c r="G27" s="378" t="e">
        <f t="shared" si="15"/>
        <v>#DIV/0!</v>
      </c>
      <c r="H27" s="378" t="e">
        <f t="shared" si="15"/>
        <v>#DIV/0!</v>
      </c>
      <c r="I27" s="378" t="e">
        <f t="shared" si="15"/>
        <v>#DIV/0!</v>
      </c>
      <c r="J27" s="378" t="e">
        <f t="shared" si="15"/>
        <v>#DIV/0!</v>
      </c>
      <c r="K27" s="378" t="e">
        <f t="shared" si="15"/>
        <v>#DIV/0!</v>
      </c>
      <c r="L27" s="378" t="e">
        <f t="shared" si="15"/>
        <v>#DIV/0!</v>
      </c>
      <c r="M27" s="378" t="e">
        <f t="shared" si="15"/>
        <v>#DIV/0!</v>
      </c>
      <c r="N27" s="378" t="e">
        <f t="shared" si="15"/>
        <v>#DIV/0!</v>
      </c>
      <c r="O27" s="378" t="e">
        <f t="shared" si="15"/>
        <v>#DIV/0!</v>
      </c>
      <c r="P27" s="378" t="e">
        <f t="shared" si="15"/>
        <v>#DIV/0!</v>
      </c>
      <c r="Q27" s="378" t="e">
        <f t="shared" si="15"/>
        <v>#DIV/0!</v>
      </c>
      <c r="R27" s="378" t="e">
        <f t="shared" si="15"/>
        <v>#DIV/0!</v>
      </c>
      <c r="S27" s="378" t="e">
        <f t="shared" si="15"/>
        <v>#DIV/0!</v>
      </c>
      <c r="T27" s="378" t="e">
        <f t="shared" si="15"/>
        <v>#DIV/0!</v>
      </c>
      <c r="U27" s="378" t="e">
        <f t="shared" si="15"/>
        <v>#DIV/0!</v>
      </c>
      <c r="V27" s="378" t="e">
        <f t="shared" si="15"/>
        <v>#DIV/0!</v>
      </c>
      <c r="W27" s="378" t="e">
        <f t="shared" si="15"/>
        <v>#DIV/0!</v>
      </c>
      <c r="X27" s="378" t="e">
        <f t="shared" si="15"/>
        <v>#DIV/0!</v>
      </c>
      <c r="Y27" s="378" t="e">
        <f t="shared" si="15"/>
        <v>#DIV/0!</v>
      </c>
      <c r="Z27" s="378" t="e">
        <f t="shared" si="15"/>
        <v>#DIV/0!</v>
      </c>
      <c r="AA27" s="378" t="e">
        <f t="shared" si="15"/>
        <v>#DIV/0!</v>
      </c>
      <c r="AB27" s="378" t="e">
        <f t="shared" si="15"/>
        <v>#DIV/0!</v>
      </c>
      <c r="AC27" s="378" t="e">
        <f t="shared" si="15"/>
        <v>#DIV/0!</v>
      </c>
      <c r="AD27" s="378" t="e">
        <f t="shared" si="15"/>
        <v>#DIV/0!</v>
      </c>
      <c r="AE27" s="378" t="e">
        <f t="shared" si="15"/>
        <v>#DIV/0!</v>
      </c>
      <c r="AF27" s="378" t="e">
        <f t="shared" si="15"/>
        <v>#DIV/0!</v>
      </c>
      <c r="AG27" s="378" t="e">
        <f t="shared" si="15"/>
        <v>#DIV/0!</v>
      </c>
      <c r="AH27" s="378" t="e">
        <f>ROUND(AH8-AH23,0)</f>
        <v>#DIV/0!</v>
      </c>
    </row>
  </sheetData>
  <sheetProtection algorithmName="SHA-512" hashValue="WeI+JePU3gIADtEvXVUOrm7PHK443iEaOuHB40c5ntLw8bfu1S+YRBCO0mQMdm1pDgIWBbAdkXu1AIXVuXSzYA==" saltValue="i8nrZ1Hb4ct/FrtOQg+KnA==" spinCount="100000" sheet="1" objects="1" scenarios="1"/>
  <mergeCells count="1">
    <mergeCell ref="B2:B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52187-6A9E-4C7D-B210-AC7429EF30F5}">
  <dimension ref="B2:AH7"/>
  <sheetViews>
    <sheetView topLeftCell="B1" zoomScale="200" zoomScaleNormal="160" workbookViewId="0">
      <selection activeCell="AXR1" sqref="A1:XFD1048576"/>
    </sheetView>
  </sheetViews>
  <sheetFormatPr baseColWidth="10" defaultColWidth="10.83203125" defaultRowHeight="11"/>
  <cols>
    <col min="1" max="1" width="3.5" style="119" customWidth="1"/>
    <col min="2" max="2" width="20.83203125" style="119" customWidth="1"/>
    <col min="3" max="3" width="5.83203125" style="119" customWidth="1"/>
    <col min="4" max="4" width="8.83203125" style="119" customWidth="1"/>
    <col min="5" max="25" width="8.83203125" style="388" customWidth="1"/>
    <col min="26" max="34" width="8.83203125" style="119" customWidth="1"/>
    <col min="35" max="61" width="10.83203125" style="119"/>
    <col min="62" max="62" width="15.1640625" style="119" bestFit="1" customWidth="1"/>
    <col min="63" max="16384" width="10.83203125" style="119"/>
  </cols>
  <sheetData>
    <row r="2" spans="2:34" s="377" customFormat="1" ht="12.75" customHeight="1">
      <c r="B2" s="375" t="s">
        <v>583</v>
      </c>
      <c r="C2" s="384"/>
      <c r="D2" s="376" t="s">
        <v>573</v>
      </c>
      <c r="E2" s="131">
        <f>'5'!E5</f>
        <v>2026</v>
      </c>
      <c r="F2" s="131">
        <f>+E2+1</f>
        <v>2027</v>
      </c>
      <c r="G2" s="131">
        <f t="shared" ref="G2:V3" si="0">+F2+1</f>
        <v>2028</v>
      </c>
      <c r="H2" s="131">
        <f t="shared" si="0"/>
        <v>2029</v>
      </c>
      <c r="I2" s="131">
        <f t="shared" si="0"/>
        <v>2030</v>
      </c>
      <c r="J2" s="131">
        <f t="shared" si="0"/>
        <v>2031</v>
      </c>
      <c r="K2" s="131">
        <f t="shared" si="0"/>
        <v>2032</v>
      </c>
      <c r="L2" s="131">
        <f t="shared" si="0"/>
        <v>2033</v>
      </c>
      <c r="M2" s="131">
        <f t="shared" si="0"/>
        <v>2034</v>
      </c>
      <c r="N2" s="131">
        <f t="shared" si="0"/>
        <v>2035</v>
      </c>
      <c r="O2" s="131">
        <f t="shared" si="0"/>
        <v>2036</v>
      </c>
      <c r="P2" s="131">
        <f t="shared" si="0"/>
        <v>2037</v>
      </c>
      <c r="Q2" s="131">
        <f t="shared" si="0"/>
        <v>2038</v>
      </c>
      <c r="R2" s="131">
        <f t="shared" si="0"/>
        <v>2039</v>
      </c>
      <c r="S2" s="131">
        <f t="shared" si="0"/>
        <v>2040</v>
      </c>
      <c r="T2" s="131">
        <f t="shared" si="0"/>
        <v>2041</v>
      </c>
      <c r="U2" s="131">
        <f t="shared" si="0"/>
        <v>2042</v>
      </c>
      <c r="V2" s="131">
        <f t="shared" si="0"/>
        <v>2043</v>
      </c>
      <c r="W2" s="131">
        <f t="shared" ref="W2:AH3" si="1">+V2+1</f>
        <v>2044</v>
      </c>
      <c r="X2" s="131">
        <f t="shared" si="1"/>
        <v>2045</v>
      </c>
      <c r="Y2" s="131">
        <f t="shared" si="1"/>
        <v>2046</v>
      </c>
      <c r="Z2" s="131">
        <f t="shared" si="1"/>
        <v>2047</v>
      </c>
      <c r="AA2" s="131">
        <f t="shared" si="1"/>
        <v>2048</v>
      </c>
      <c r="AB2" s="131">
        <f t="shared" si="1"/>
        <v>2049</v>
      </c>
      <c r="AC2" s="131">
        <f t="shared" si="1"/>
        <v>2050</v>
      </c>
      <c r="AD2" s="131">
        <f t="shared" si="1"/>
        <v>2051</v>
      </c>
      <c r="AE2" s="131">
        <f t="shared" si="1"/>
        <v>2052</v>
      </c>
      <c r="AF2" s="131">
        <f t="shared" si="1"/>
        <v>2053</v>
      </c>
      <c r="AG2" s="131">
        <f t="shared" si="1"/>
        <v>2054</v>
      </c>
      <c r="AH2" s="131">
        <f t="shared" si="1"/>
        <v>2055</v>
      </c>
    </row>
    <row r="3" spans="2:34" s="377" customFormat="1" ht="12.75" customHeight="1">
      <c r="B3" s="375"/>
      <c r="C3" s="389"/>
      <c r="D3" s="376" t="s">
        <v>574</v>
      </c>
      <c r="E3" s="133">
        <v>0</v>
      </c>
      <c r="F3" s="133">
        <f>+E3+1</f>
        <v>1</v>
      </c>
      <c r="G3" s="133">
        <f t="shared" si="0"/>
        <v>2</v>
      </c>
      <c r="H3" s="133">
        <f t="shared" si="0"/>
        <v>3</v>
      </c>
      <c r="I3" s="133">
        <f t="shared" si="0"/>
        <v>4</v>
      </c>
      <c r="J3" s="133">
        <f t="shared" si="0"/>
        <v>5</v>
      </c>
      <c r="K3" s="133">
        <f t="shared" si="0"/>
        <v>6</v>
      </c>
      <c r="L3" s="133">
        <f t="shared" si="0"/>
        <v>7</v>
      </c>
      <c r="M3" s="133">
        <f t="shared" si="0"/>
        <v>8</v>
      </c>
      <c r="N3" s="133">
        <f t="shared" si="0"/>
        <v>9</v>
      </c>
      <c r="O3" s="133">
        <f t="shared" si="0"/>
        <v>10</v>
      </c>
      <c r="P3" s="133">
        <f t="shared" si="0"/>
        <v>11</v>
      </c>
      <c r="Q3" s="133">
        <f t="shared" si="0"/>
        <v>12</v>
      </c>
      <c r="R3" s="133">
        <f t="shared" si="0"/>
        <v>13</v>
      </c>
      <c r="S3" s="133">
        <f t="shared" si="0"/>
        <v>14</v>
      </c>
      <c r="T3" s="133">
        <f t="shared" si="0"/>
        <v>15</v>
      </c>
      <c r="U3" s="133">
        <f t="shared" si="0"/>
        <v>16</v>
      </c>
      <c r="V3" s="133">
        <f t="shared" si="0"/>
        <v>17</v>
      </c>
      <c r="W3" s="133">
        <f t="shared" si="1"/>
        <v>18</v>
      </c>
      <c r="X3" s="133">
        <f t="shared" si="1"/>
        <v>19</v>
      </c>
      <c r="Y3" s="133">
        <f t="shared" si="1"/>
        <v>20</v>
      </c>
      <c r="Z3" s="133">
        <f t="shared" si="1"/>
        <v>21</v>
      </c>
      <c r="AA3" s="133">
        <f t="shared" si="1"/>
        <v>22</v>
      </c>
      <c r="AB3" s="133">
        <f t="shared" si="1"/>
        <v>23</v>
      </c>
      <c r="AC3" s="133">
        <f t="shared" si="1"/>
        <v>24</v>
      </c>
      <c r="AD3" s="133">
        <f t="shared" si="1"/>
        <v>25</v>
      </c>
      <c r="AE3" s="133">
        <f t="shared" si="1"/>
        <v>26</v>
      </c>
      <c r="AF3" s="133">
        <f t="shared" si="1"/>
        <v>27</v>
      </c>
      <c r="AG3" s="133">
        <f t="shared" si="1"/>
        <v>28</v>
      </c>
      <c r="AH3" s="133">
        <f t="shared" si="1"/>
        <v>29</v>
      </c>
    </row>
    <row r="4" spans="2:34">
      <c r="B4" s="143" t="s">
        <v>584</v>
      </c>
      <c r="C4" s="390" t="s">
        <v>115</v>
      </c>
      <c r="D4" s="387" t="e">
        <f>'7'!C11*'5'!E58</f>
        <v>#DIV/0!</v>
      </c>
      <c r="E4" s="387" t="e">
        <f>+D4</f>
        <v>#DIV/0!</v>
      </c>
      <c r="F4" s="387" t="e">
        <f>+E7</f>
        <v>#DIV/0!</v>
      </c>
      <c r="G4" s="387" t="e">
        <f t="shared" ref="G4:AH4" si="2">+F7</f>
        <v>#DIV/0!</v>
      </c>
      <c r="H4" s="387" t="e">
        <f t="shared" si="2"/>
        <v>#DIV/0!</v>
      </c>
      <c r="I4" s="387" t="e">
        <f t="shared" si="2"/>
        <v>#DIV/0!</v>
      </c>
      <c r="J4" s="387" t="e">
        <f t="shared" si="2"/>
        <v>#DIV/0!</v>
      </c>
      <c r="K4" s="387" t="e">
        <f t="shared" si="2"/>
        <v>#DIV/0!</v>
      </c>
      <c r="L4" s="387" t="e">
        <f t="shared" si="2"/>
        <v>#DIV/0!</v>
      </c>
      <c r="M4" s="387" t="e">
        <f t="shared" si="2"/>
        <v>#DIV/0!</v>
      </c>
      <c r="N4" s="387" t="e">
        <f t="shared" si="2"/>
        <v>#DIV/0!</v>
      </c>
      <c r="O4" s="387" t="e">
        <f>+N7</f>
        <v>#DIV/0!</v>
      </c>
      <c r="P4" s="387" t="e">
        <f>+O7</f>
        <v>#DIV/0!</v>
      </c>
      <c r="Q4" s="387" t="e">
        <f t="shared" si="2"/>
        <v>#DIV/0!</v>
      </c>
      <c r="R4" s="387" t="e">
        <f t="shared" si="2"/>
        <v>#DIV/0!</v>
      </c>
      <c r="S4" s="387" t="e">
        <f t="shared" si="2"/>
        <v>#DIV/0!</v>
      </c>
      <c r="T4" s="387" t="e">
        <f t="shared" si="2"/>
        <v>#DIV/0!</v>
      </c>
      <c r="U4" s="387" t="e">
        <f t="shared" si="2"/>
        <v>#DIV/0!</v>
      </c>
      <c r="V4" s="387" t="e">
        <f t="shared" si="2"/>
        <v>#DIV/0!</v>
      </c>
      <c r="W4" s="387" t="e">
        <f t="shared" si="2"/>
        <v>#DIV/0!</v>
      </c>
      <c r="X4" s="387" t="e">
        <f t="shared" si="2"/>
        <v>#DIV/0!</v>
      </c>
      <c r="Y4" s="387" t="e">
        <f t="shared" si="2"/>
        <v>#DIV/0!</v>
      </c>
      <c r="Z4" s="387" t="e">
        <f t="shared" si="2"/>
        <v>#DIV/0!</v>
      </c>
      <c r="AA4" s="387" t="e">
        <f t="shared" si="2"/>
        <v>#DIV/0!</v>
      </c>
      <c r="AB4" s="387" t="e">
        <f t="shared" si="2"/>
        <v>#DIV/0!</v>
      </c>
      <c r="AC4" s="387" t="e">
        <f t="shared" si="2"/>
        <v>#DIV/0!</v>
      </c>
      <c r="AD4" s="387" t="e">
        <f t="shared" si="2"/>
        <v>#DIV/0!</v>
      </c>
      <c r="AE4" s="387" t="e">
        <f t="shared" si="2"/>
        <v>#DIV/0!</v>
      </c>
      <c r="AF4" s="387" t="e">
        <f t="shared" si="2"/>
        <v>#DIV/0!</v>
      </c>
      <c r="AG4" s="387" t="e">
        <f t="shared" si="2"/>
        <v>#DIV/0!</v>
      </c>
      <c r="AH4" s="387" t="e">
        <f t="shared" si="2"/>
        <v>#DIV/0!</v>
      </c>
    </row>
    <row r="5" spans="2:34">
      <c r="B5" s="143" t="s">
        <v>585</v>
      </c>
      <c r="C5" s="390" t="s">
        <v>115</v>
      </c>
      <c r="D5" s="391"/>
      <c r="E5" s="387"/>
      <c r="F5" s="387"/>
      <c r="G5" s="387"/>
      <c r="H5" s="387"/>
      <c r="I5" s="387"/>
      <c r="J5" s="387"/>
      <c r="K5" s="387"/>
      <c r="L5" s="387"/>
      <c r="M5" s="387"/>
      <c r="N5" s="387"/>
      <c r="O5" s="387"/>
      <c r="P5" s="387"/>
      <c r="Q5" s="387"/>
      <c r="R5" s="387"/>
      <c r="S5" s="387"/>
      <c r="T5" s="387"/>
      <c r="U5" s="387"/>
      <c r="V5" s="387"/>
      <c r="W5" s="387"/>
      <c r="X5" s="387"/>
      <c r="Y5" s="387"/>
      <c r="Z5" s="387"/>
      <c r="AA5" s="387"/>
      <c r="AB5" s="387"/>
      <c r="AC5" s="387"/>
      <c r="AD5" s="387"/>
      <c r="AE5" s="387"/>
      <c r="AF5" s="387"/>
      <c r="AG5" s="387"/>
      <c r="AH5" s="387"/>
    </row>
    <row r="6" spans="2:34">
      <c r="B6" s="143" t="s">
        <v>586</v>
      </c>
      <c r="C6" s="390" t="s">
        <v>115</v>
      </c>
      <c r="D6" s="391"/>
      <c r="E6" s="387"/>
      <c r="F6" s="387" t="e">
        <f>IF(E4=0,0,$E$4/'5'!$E$61)</f>
        <v>#DIV/0!</v>
      </c>
      <c r="G6" s="387" t="e">
        <f>IF(F6&gt;=$E$4,0,$E$4/'5'!$E$61)</f>
        <v>#DIV/0!</v>
      </c>
      <c r="H6" s="387" t="e">
        <f>IF(SUM(F6:G6)&gt;=$E$4,0,$E$4/'5'!$E$61)</f>
        <v>#DIV/0!</v>
      </c>
      <c r="I6" s="387" t="e">
        <f>IF(SUM(F6:H6)&gt;=$E$4,0,$E$4/'5'!$E$61)</f>
        <v>#DIV/0!</v>
      </c>
      <c r="J6" s="387" t="e">
        <f>IF(SUM(F6:I6)&gt;=$E$4,0,$E$4/'5'!$E$61)</f>
        <v>#DIV/0!</v>
      </c>
      <c r="K6" s="387" t="e">
        <f>IF(SUM(F6:J6)&gt;=$E$4,0,$E$4/'5'!$E$61)</f>
        <v>#DIV/0!</v>
      </c>
      <c r="L6" s="387" t="e">
        <f>IF(SUM(F6:K6)&gt;=$E$4,0,$E$4/'5'!$E$61)</f>
        <v>#DIV/0!</v>
      </c>
      <c r="M6" s="387" t="e">
        <f>IF(SUM(F6:L6)&gt;=$E$4,0,$E$4/'5'!$E$61)</f>
        <v>#DIV/0!</v>
      </c>
      <c r="N6" s="387" t="e">
        <f>IF(SUM(F6:M6)&gt;=$E$4,0,$E$4/'5'!$E$61)</f>
        <v>#DIV/0!</v>
      </c>
      <c r="O6" s="387" t="e">
        <f>IF(SUM(F6:N6)&gt;=$E$4,0,$E$4/'5'!$E$61)</f>
        <v>#DIV/0!</v>
      </c>
      <c r="P6" s="387" t="e">
        <f>IF(SUM(F6:O6)&gt;=$E$4,0,$E$4/'5'!$E$61)</f>
        <v>#DIV/0!</v>
      </c>
      <c r="Q6" s="387" t="e">
        <f>IF(SUM(F6:P6)&gt;=$E$4,0,$E$4/'5'!$E$61)</f>
        <v>#DIV/0!</v>
      </c>
      <c r="R6" s="387" t="e">
        <f>IF(SUM(F6:Q6)&gt;=$E$4,0,$E$4/'5'!$E$61)</f>
        <v>#DIV/0!</v>
      </c>
      <c r="S6" s="387" t="e">
        <f>IF(SUM(F6:R6)&gt;=$E$4,0,$E$4/'5'!$E$61)</f>
        <v>#DIV/0!</v>
      </c>
      <c r="T6" s="387" t="e">
        <f>IF(SUM(F6:S6)&gt;=$E$4,0,$E$4/'5'!$E$61)</f>
        <v>#DIV/0!</v>
      </c>
      <c r="U6" s="387" t="e">
        <f>IF(SUM(F6:T6)&gt;=$E$4,0,$E$4/'5'!$E$61)</f>
        <v>#DIV/0!</v>
      </c>
      <c r="V6" s="387" t="e">
        <f>IF(SUM(F6:U6)&gt;=$E$4,0,$E$4/'5'!$E$61)</f>
        <v>#DIV/0!</v>
      </c>
      <c r="W6" s="387" t="e">
        <f>IF(SUM(F6:V6)&gt;=$E$4,0,$E$4/'5'!$E$61)</f>
        <v>#DIV/0!</v>
      </c>
      <c r="X6" s="387" t="e">
        <f>IF(SUM(F6:W6)&gt;=$E$4,0,$E$4/'5'!$E$61)</f>
        <v>#DIV/0!</v>
      </c>
      <c r="Y6" s="387" t="e">
        <f>IF(SUM(F6:X6)&gt;=$E$4,0,$E$4/'5'!$E$61)</f>
        <v>#DIV/0!</v>
      </c>
      <c r="Z6" s="387"/>
      <c r="AA6" s="387"/>
      <c r="AB6" s="387"/>
      <c r="AC6" s="387"/>
      <c r="AD6" s="387"/>
      <c r="AE6" s="387"/>
      <c r="AF6" s="387"/>
      <c r="AG6" s="387"/>
      <c r="AH6" s="387"/>
    </row>
    <row r="7" spans="2:34">
      <c r="B7" s="143" t="s">
        <v>587</v>
      </c>
      <c r="C7" s="390" t="s">
        <v>115</v>
      </c>
      <c r="D7" s="391"/>
      <c r="E7" s="387" t="e">
        <f>+E4-E6</f>
        <v>#DIV/0!</v>
      </c>
      <c r="F7" s="387" t="e">
        <f>+F4-F6</f>
        <v>#DIV/0!</v>
      </c>
      <c r="G7" s="387" t="e">
        <f t="shared" ref="G7:AH7" si="3">+G4-G6</f>
        <v>#DIV/0!</v>
      </c>
      <c r="H7" s="387" t="e">
        <f t="shared" si="3"/>
        <v>#DIV/0!</v>
      </c>
      <c r="I7" s="387" t="e">
        <f t="shared" si="3"/>
        <v>#DIV/0!</v>
      </c>
      <c r="J7" s="387" t="e">
        <f t="shared" si="3"/>
        <v>#DIV/0!</v>
      </c>
      <c r="K7" s="387" t="e">
        <f t="shared" si="3"/>
        <v>#DIV/0!</v>
      </c>
      <c r="L7" s="387" t="e">
        <f t="shared" si="3"/>
        <v>#DIV/0!</v>
      </c>
      <c r="M7" s="387" t="e">
        <f t="shared" si="3"/>
        <v>#DIV/0!</v>
      </c>
      <c r="N7" s="387" t="e">
        <f t="shared" si="3"/>
        <v>#DIV/0!</v>
      </c>
      <c r="O7" s="387" t="e">
        <f t="shared" si="3"/>
        <v>#DIV/0!</v>
      </c>
      <c r="P7" s="387" t="e">
        <f t="shared" si="3"/>
        <v>#DIV/0!</v>
      </c>
      <c r="Q7" s="387" t="e">
        <f t="shared" si="3"/>
        <v>#DIV/0!</v>
      </c>
      <c r="R7" s="387" t="e">
        <f t="shared" si="3"/>
        <v>#DIV/0!</v>
      </c>
      <c r="S7" s="387" t="e">
        <f t="shared" si="3"/>
        <v>#DIV/0!</v>
      </c>
      <c r="T7" s="387" t="e">
        <f t="shared" si="3"/>
        <v>#DIV/0!</v>
      </c>
      <c r="U7" s="387" t="e">
        <f t="shared" si="3"/>
        <v>#DIV/0!</v>
      </c>
      <c r="V7" s="387" t="e">
        <f t="shared" si="3"/>
        <v>#DIV/0!</v>
      </c>
      <c r="W7" s="387" t="e">
        <f t="shared" si="3"/>
        <v>#DIV/0!</v>
      </c>
      <c r="X7" s="387" t="e">
        <f t="shared" si="3"/>
        <v>#DIV/0!</v>
      </c>
      <c r="Y7" s="387" t="e">
        <f t="shared" si="3"/>
        <v>#DIV/0!</v>
      </c>
      <c r="Z7" s="387" t="e">
        <f t="shared" si="3"/>
        <v>#DIV/0!</v>
      </c>
      <c r="AA7" s="387" t="e">
        <f t="shared" si="3"/>
        <v>#DIV/0!</v>
      </c>
      <c r="AB7" s="387" t="e">
        <f t="shared" si="3"/>
        <v>#DIV/0!</v>
      </c>
      <c r="AC7" s="387" t="e">
        <f t="shared" si="3"/>
        <v>#DIV/0!</v>
      </c>
      <c r="AD7" s="387" t="e">
        <f t="shared" si="3"/>
        <v>#DIV/0!</v>
      </c>
      <c r="AE7" s="387" t="e">
        <f t="shared" si="3"/>
        <v>#DIV/0!</v>
      </c>
      <c r="AF7" s="387" t="e">
        <f t="shared" si="3"/>
        <v>#DIV/0!</v>
      </c>
      <c r="AG7" s="387" t="e">
        <f t="shared" si="3"/>
        <v>#DIV/0!</v>
      </c>
      <c r="AH7" s="387" t="e">
        <f t="shared" si="3"/>
        <v>#DIV/0!</v>
      </c>
    </row>
  </sheetData>
  <sheetProtection algorithmName="SHA-512" hashValue="tL1/EuGUCXWty8Iq3n8/Ob48QJICkKyOnpk8LTJ9t0lDZYIW3AIy0Uy/9VgzGJszWT2blK/DJ9Pc5r9wx499Ng==" saltValue="IhOG4fcM+bkZQbqLDrWLgQ==" spinCount="100000" sheet="1" objects="1" scenarios="1"/>
  <mergeCells count="1">
    <mergeCell ref="B2:B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DA7B6-A210-43F2-9C70-996748AA289C}">
  <dimension ref="B2:AH27"/>
  <sheetViews>
    <sheetView zoomScale="182" workbookViewId="0">
      <selection activeCell="AXR1" sqref="A1:XFD1048576"/>
    </sheetView>
  </sheetViews>
  <sheetFormatPr baseColWidth="10" defaultColWidth="8.83203125" defaultRowHeight="11" outlineLevelRow="1" outlineLevelCol="1"/>
  <cols>
    <col min="1" max="1" width="3.5" style="119" customWidth="1"/>
    <col min="2" max="2" width="26.33203125" style="119" bestFit="1" customWidth="1"/>
    <col min="3" max="3" width="6.6640625" style="119" hidden="1" customWidth="1"/>
    <col min="4" max="24" width="8.83203125" style="144" customWidth="1" outlineLevel="1"/>
    <col min="25" max="34" width="8.83203125" style="144" customWidth="1"/>
    <col min="35" max="62" width="17" style="119" bestFit="1" customWidth="1"/>
    <col min="63" max="16384" width="8.83203125" style="119"/>
  </cols>
  <sheetData>
    <row r="2" spans="2:34" s="377" customFormat="1" ht="12.75" customHeight="1">
      <c r="B2" s="375" t="s">
        <v>144</v>
      </c>
      <c r="C2" s="376" t="s">
        <v>573</v>
      </c>
      <c r="D2" s="131">
        <f>'5'!E5</f>
        <v>2026</v>
      </c>
      <c r="E2" s="131">
        <f t="shared" ref="E2:AH2" si="0">+D2+1</f>
        <v>2027</v>
      </c>
      <c r="F2" s="131">
        <f t="shared" si="0"/>
        <v>2028</v>
      </c>
      <c r="G2" s="131">
        <f t="shared" si="0"/>
        <v>2029</v>
      </c>
      <c r="H2" s="131">
        <f t="shared" si="0"/>
        <v>2030</v>
      </c>
      <c r="I2" s="131">
        <f t="shared" si="0"/>
        <v>2031</v>
      </c>
      <c r="J2" s="131">
        <f t="shared" si="0"/>
        <v>2032</v>
      </c>
      <c r="K2" s="131">
        <f t="shared" si="0"/>
        <v>2033</v>
      </c>
      <c r="L2" s="131">
        <f t="shared" si="0"/>
        <v>2034</v>
      </c>
      <c r="M2" s="131">
        <f t="shared" si="0"/>
        <v>2035</v>
      </c>
      <c r="N2" s="131">
        <f t="shared" si="0"/>
        <v>2036</v>
      </c>
      <c r="O2" s="131">
        <f t="shared" si="0"/>
        <v>2037</v>
      </c>
      <c r="P2" s="131">
        <f t="shared" si="0"/>
        <v>2038</v>
      </c>
      <c r="Q2" s="131">
        <f t="shared" si="0"/>
        <v>2039</v>
      </c>
      <c r="R2" s="131">
        <f t="shared" si="0"/>
        <v>2040</v>
      </c>
      <c r="S2" s="131">
        <f t="shared" si="0"/>
        <v>2041</v>
      </c>
      <c r="T2" s="131">
        <f t="shared" si="0"/>
        <v>2042</v>
      </c>
      <c r="U2" s="131">
        <f t="shared" si="0"/>
        <v>2043</v>
      </c>
      <c r="V2" s="131">
        <f t="shared" si="0"/>
        <v>2044</v>
      </c>
      <c r="W2" s="131">
        <f t="shared" si="0"/>
        <v>2045</v>
      </c>
      <c r="X2" s="131">
        <f t="shared" si="0"/>
        <v>2046</v>
      </c>
      <c r="Y2" s="131">
        <f t="shared" si="0"/>
        <v>2047</v>
      </c>
      <c r="Z2" s="131">
        <f t="shared" si="0"/>
        <v>2048</v>
      </c>
      <c r="AA2" s="131">
        <f t="shared" si="0"/>
        <v>2049</v>
      </c>
      <c r="AB2" s="131">
        <f t="shared" si="0"/>
        <v>2050</v>
      </c>
      <c r="AC2" s="131">
        <f t="shared" si="0"/>
        <v>2051</v>
      </c>
      <c r="AD2" s="131">
        <f t="shared" si="0"/>
        <v>2052</v>
      </c>
      <c r="AE2" s="131">
        <f t="shared" si="0"/>
        <v>2053</v>
      </c>
      <c r="AF2" s="131">
        <f t="shared" si="0"/>
        <v>2054</v>
      </c>
      <c r="AG2" s="131">
        <f t="shared" si="0"/>
        <v>2055</v>
      </c>
      <c r="AH2" s="131">
        <f t="shared" si="0"/>
        <v>2056</v>
      </c>
    </row>
    <row r="3" spans="2:34" s="377" customFormat="1" ht="12.75" customHeight="1">
      <c r="B3" s="375"/>
      <c r="C3" s="376" t="s">
        <v>574</v>
      </c>
      <c r="D3" s="133">
        <v>0</v>
      </c>
      <c r="E3" s="133">
        <f t="shared" ref="E3:AH3" si="1">+D3+1</f>
        <v>1</v>
      </c>
      <c r="F3" s="133">
        <f t="shared" si="1"/>
        <v>2</v>
      </c>
      <c r="G3" s="133">
        <f t="shared" si="1"/>
        <v>3</v>
      </c>
      <c r="H3" s="133">
        <f t="shared" si="1"/>
        <v>4</v>
      </c>
      <c r="I3" s="133">
        <f t="shared" si="1"/>
        <v>5</v>
      </c>
      <c r="J3" s="133">
        <f t="shared" si="1"/>
        <v>6</v>
      </c>
      <c r="K3" s="133">
        <f t="shared" si="1"/>
        <v>7</v>
      </c>
      <c r="L3" s="133">
        <f t="shared" si="1"/>
        <v>8</v>
      </c>
      <c r="M3" s="133">
        <f t="shared" si="1"/>
        <v>9</v>
      </c>
      <c r="N3" s="133">
        <f t="shared" si="1"/>
        <v>10</v>
      </c>
      <c r="O3" s="133">
        <f t="shared" si="1"/>
        <v>11</v>
      </c>
      <c r="P3" s="133">
        <f t="shared" si="1"/>
        <v>12</v>
      </c>
      <c r="Q3" s="133">
        <f t="shared" si="1"/>
        <v>13</v>
      </c>
      <c r="R3" s="133">
        <f t="shared" si="1"/>
        <v>14</v>
      </c>
      <c r="S3" s="133">
        <f t="shared" si="1"/>
        <v>15</v>
      </c>
      <c r="T3" s="133">
        <f t="shared" si="1"/>
        <v>16</v>
      </c>
      <c r="U3" s="133">
        <f t="shared" si="1"/>
        <v>17</v>
      </c>
      <c r="V3" s="133">
        <f t="shared" si="1"/>
        <v>18</v>
      </c>
      <c r="W3" s="133">
        <f t="shared" si="1"/>
        <v>19</v>
      </c>
      <c r="X3" s="133">
        <f t="shared" si="1"/>
        <v>20</v>
      </c>
      <c r="Y3" s="133">
        <f t="shared" si="1"/>
        <v>21</v>
      </c>
      <c r="Z3" s="133">
        <f t="shared" si="1"/>
        <v>22</v>
      </c>
      <c r="AA3" s="133">
        <f t="shared" si="1"/>
        <v>23</v>
      </c>
      <c r="AB3" s="133">
        <f t="shared" si="1"/>
        <v>24</v>
      </c>
      <c r="AC3" s="133">
        <f t="shared" si="1"/>
        <v>25</v>
      </c>
      <c r="AD3" s="133">
        <f t="shared" si="1"/>
        <v>26</v>
      </c>
      <c r="AE3" s="133">
        <f t="shared" si="1"/>
        <v>27</v>
      </c>
      <c r="AF3" s="133">
        <f t="shared" si="1"/>
        <v>28</v>
      </c>
      <c r="AG3" s="133">
        <f t="shared" si="1"/>
        <v>29</v>
      </c>
      <c r="AH3" s="133">
        <f t="shared" si="1"/>
        <v>30</v>
      </c>
    </row>
    <row r="4" spans="2:34" s="381" customFormat="1">
      <c r="B4" s="381" t="s">
        <v>588</v>
      </c>
      <c r="D4" s="138">
        <v>0</v>
      </c>
      <c r="E4" s="138" t="e">
        <f>D16</f>
        <v>#DIV/0!</v>
      </c>
      <c r="F4" s="138" t="e">
        <f>E16</f>
        <v>#DIV/0!</v>
      </c>
      <c r="G4" s="138" t="e">
        <f t="shared" ref="G4:AH4" si="2">F16</f>
        <v>#DIV/0!</v>
      </c>
      <c r="H4" s="138" t="e">
        <f t="shared" si="2"/>
        <v>#DIV/0!</v>
      </c>
      <c r="I4" s="138" t="e">
        <f t="shared" si="2"/>
        <v>#DIV/0!</v>
      </c>
      <c r="J4" s="138" t="e">
        <f t="shared" si="2"/>
        <v>#DIV/0!</v>
      </c>
      <c r="K4" s="138" t="e">
        <f t="shared" si="2"/>
        <v>#DIV/0!</v>
      </c>
      <c r="L4" s="138" t="e">
        <f t="shared" si="2"/>
        <v>#DIV/0!</v>
      </c>
      <c r="M4" s="138" t="e">
        <f t="shared" si="2"/>
        <v>#DIV/0!</v>
      </c>
      <c r="N4" s="138" t="e">
        <f t="shared" si="2"/>
        <v>#DIV/0!</v>
      </c>
      <c r="O4" s="138" t="e">
        <f t="shared" si="2"/>
        <v>#DIV/0!</v>
      </c>
      <c r="P4" s="138" t="e">
        <f t="shared" si="2"/>
        <v>#DIV/0!</v>
      </c>
      <c r="Q4" s="138" t="e">
        <f t="shared" si="2"/>
        <v>#DIV/0!</v>
      </c>
      <c r="R4" s="138" t="e">
        <f t="shared" si="2"/>
        <v>#DIV/0!</v>
      </c>
      <c r="S4" s="138" t="e">
        <f t="shared" si="2"/>
        <v>#DIV/0!</v>
      </c>
      <c r="T4" s="138" t="e">
        <f t="shared" si="2"/>
        <v>#DIV/0!</v>
      </c>
      <c r="U4" s="138" t="e">
        <f t="shared" si="2"/>
        <v>#DIV/0!</v>
      </c>
      <c r="V4" s="138" t="e">
        <f t="shared" si="2"/>
        <v>#DIV/0!</v>
      </c>
      <c r="W4" s="138" t="e">
        <f t="shared" si="2"/>
        <v>#DIV/0!</v>
      </c>
      <c r="X4" s="138" t="e">
        <f t="shared" si="2"/>
        <v>#DIV/0!</v>
      </c>
      <c r="Y4" s="138" t="e">
        <f t="shared" si="2"/>
        <v>#DIV/0!</v>
      </c>
      <c r="Z4" s="138" t="e">
        <f t="shared" si="2"/>
        <v>#DIV/0!</v>
      </c>
      <c r="AA4" s="138" t="e">
        <f t="shared" si="2"/>
        <v>#DIV/0!</v>
      </c>
      <c r="AB4" s="138" t="e">
        <f t="shared" si="2"/>
        <v>#DIV/0!</v>
      </c>
      <c r="AC4" s="138" t="e">
        <f t="shared" si="2"/>
        <v>#DIV/0!</v>
      </c>
      <c r="AD4" s="138" t="e">
        <f t="shared" si="2"/>
        <v>#DIV/0!</v>
      </c>
      <c r="AE4" s="138" t="e">
        <f t="shared" si="2"/>
        <v>#DIV/0!</v>
      </c>
      <c r="AF4" s="138" t="e">
        <f t="shared" si="2"/>
        <v>#DIV/0!</v>
      </c>
      <c r="AG4" s="138" t="e">
        <f t="shared" si="2"/>
        <v>#DIV/0!</v>
      </c>
      <c r="AH4" s="138" t="e">
        <f t="shared" si="2"/>
        <v>#DIV/0!</v>
      </c>
    </row>
    <row r="5" spans="2:34">
      <c r="B5" s="119" t="s">
        <v>136</v>
      </c>
      <c r="D5" s="393">
        <f>'8'!C37-D8</f>
        <v>0</v>
      </c>
      <c r="E5" s="393" t="e">
        <f>'8'!D37-E8</f>
        <v>#DIV/0!</v>
      </c>
      <c r="F5" s="393" t="e">
        <f>'8'!E37-F8</f>
        <v>#DIV/0!</v>
      </c>
      <c r="G5" s="393" t="e">
        <f>'8'!F37-G8</f>
        <v>#DIV/0!</v>
      </c>
      <c r="H5" s="393" t="e">
        <f>'8'!G37-H8</f>
        <v>#DIV/0!</v>
      </c>
      <c r="I5" s="393" t="e">
        <f>'8'!H37-I8</f>
        <v>#DIV/0!</v>
      </c>
      <c r="J5" s="393" t="e">
        <f>'8'!I37-J8</f>
        <v>#DIV/0!</v>
      </c>
      <c r="K5" s="393" t="e">
        <f>'8'!J37-K8</f>
        <v>#DIV/0!</v>
      </c>
      <c r="L5" s="393" t="e">
        <f>'8'!K37-L8</f>
        <v>#DIV/0!</v>
      </c>
      <c r="M5" s="393" t="e">
        <f>'8'!L37-M8</f>
        <v>#DIV/0!</v>
      </c>
      <c r="N5" s="393" t="e">
        <f>'8'!M37-N8</f>
        <v>#DIV/0!</v>
      </c>
      <c r="O5" s="393" t="e">
        <f>'8'!N37-O8</f>
        <v>#DIV/0!</v>
      </c>
      <c r="P5" s="393" t="e">
        <f>'8'!O37-P8</f>
        <v>#DIV/0!</v>
      </c>
      <c r="Q5" s="393" t="e">
        <f>'8'!P37-Q8</f>
        <v>#DIV/0!</v>
      </c>
      <c r="R5" s="393" t="e">
        <f>'8'!Q37-R8</f>
        <v>#DIV/0!</v>
      </c>
      <c r="S5" s="393" t="e">
        <f>'8'!R37-S8</f>
        <v>#DIV/0!</v>
      </c>
      <c r="T5" s="393" t="e">
        <f>'8'!S37-T8</f>
        <v>#DIV/0!</v>
      </c>
      <c r="U5" s="393" t="e">
        <f>'8'!T37-U8</f>
        <v>#DIV/0!</v>
      </c>
      <c r="V5" s="393" t="e">
        <f>'8'!U37-V8</f>
        <v>#DIV/0!</v>
      </c>
      <c r="W5" s="393" t="e">
        <f>'8'!V37-W8</f>
        <v>#DIV/0!</v>
      </c>
      <c r="X5" s="393" t="e">
        <f>'8'!W37-X8</f>
        <v>#DIV/0!</v>
      </c>
      <c r="Y5" s="393" t="e">
        <f>'8'!X37-Y8</f>
        <v>#DIV/0!</v>
      </c>
      <c r="Z5" s="393" t="e">
        <f>'8'!Y37-Z8</f>
        <v>#DIV/0!</v>
      </c>
      <c r="AA5" s="393" t="e">
        <f>'8'!Z37-AA8</f>
        <v>#DIV/0!</v>
      </c>
      <c r="AB5" s="393" t="e">
        <f>'8'!AA37-AB8</f>
        <v>#DIV/0!</v>
      </c>
      <c r="AC5" s="393" t="e">
        <f>'8'!AB37-AC8</f>
        <v>#DIV/0!</v>
      </c>
      <c r="AD5" s="393" t="e">
        <f>'8'!AC37-AD8</f>
        <v>#DIV/0!</v>
      </c>
      <c r="AE5" s="393" t="e">
        <f>'8'!AD37-AE8</f>
        <v>#DIV/0!</v>
      </c>
      <c r="AF5" s="393" t="e">
        <f>'8'!AE37-AF8</f>
        <v>#DIV/0!</v>
      </c>
      <c r="AG5" s="393" t="e">
        <f>'8'!AF37-AG8</f>
        <v>#DIV/0!</v>
      </c>
      <c r="AH5" s="393" t="e">
        <f>'8'!AG37-AH8</f>
        <v>#DIV/0!</v>
      </c>
    </row>
    <row r="6" spans="2:34">
      <c r="B6" s="119" t="s">
        <v>141</v>
      </c>
      <c r="D6" s="393">
        <f>-'8'!C47</f>
        <v>0</v>
      </c>
      <c r="E6" s="393" t="e">
        <f>-'8'!D47</f>
        <v>#DIV/0!</v>
      </c>
      <c r="F6" s="393" t="e">
        <f>-'8'!E47</f>
        <v>#DIV/0!</v>
      </c>
      <c r="G6" s="393" t="e">
        <f>-'8'!F47</f>
        <v>#DIV/0!</v>
      </c>
      <c r="H6" s="393" t="e">
        <f>-'8'!G47</f>
        <v>#DIV/0!</v>
      </c>
      <c r="I6" s="393" t="e">
        <f>-'8'!H47</f>
        <v>#DIV/0!</v>
      </c>
      <c r="J6" s="393" t="e">
        <f>-'8'!I47</f>
        <v>#DIV/0!</v>
      </c>
      <c r="K6" s="393" t="e">
        <f>-'8'!J47</f>
        <v>#DIV/0!</v>
      </c>
      <c r="L6" s="393" t="e">
        <f>-'8'!K47</f>
        <v>#DIV/0!</v>
      </c>
      <c r="M6" s="393" t="e">
        <f>-'8'!L47</f>
        <v>#DIV/0!</v>
      </c>
      <c r="N6" s="393" t="e">
        <f>-'8'!M47</f>
        <v>#DIV/0!</v>
      </c>
      <c r="O6" s="393" t="e">
        <f>-'8'!N47</f>
        <v>#DIV/0!</v>
      </c>
      <c r="P6" s="393" t="e">
        <f>-'8'!O47</f>
        <v>#DIV/0!</v>
      </c>
      <c r="Q6" s="393" t="e">
        <f>-'8'!P47</f>
        <v>#DIV/0!</v>
      </c>
      <c r="R6" s="393" t="e">
        <f>-'8'!Q47</f>
        <v>#DIV/0!</v>
      </c>
      <c r="S6" s="393" t="e">
        <f>-'8'!R47</f>
        <v>#DIV/0!</v>
      </c>
      <c r="T6" s="393" t="e">
        <f>-'8'!S47</f>
        <v>#DIV/0!</v>
      </c>
      <c r="U6" s="393" t="e">
        <f>-'8'!T47</f>
        <v>#DIV/0!</v>
      </c>
      <c r="V6" s="393" t="e">
        <f>-'8'!U47</f>
        <v>#DIV/0!</v>
      </c>
      <c r="W6" s="393" t="e">
        <f>-'8'!V47</f>
        <v>#DIV/0!</v>
      </c>
      <c r="X6" s="393" t="e">
        <f>-'8'!W47</f>
        <v>#DIV/0!</v>
      </c>
      <c r="Y6" s="393" t="e">
        <f>-'8'!X47</f>
        <v>#DIV/0!</v>
      </c>
      <c r="Z6" s="393" t="e">
        <f>-'8'!Y47</f>
        <v>#DIV/0!</v>
      </c>
      <c r="AA6" s="393" t="e">
        <f>-'8'!Z47</f>
        <v>#DIV/0!</v>
      </c>
      <c r="AB6" s="393" t="e">
        <f>-'8'!AA47</f>
        <v>#DIV/0!</v>
      </c>
      <c r="AC6" s="393" t="e">
        <f>-'8'!AB47</f>
        <v>#DIV/0!</v>
      </c>
      <c r="AD6" s="393" t="e">
        <f>-'8'!AC47</f>
        <v>#DIV/0!</v>
      </c>
      <c r="AE6" s="393" t="e">
        <f>-'8'!AD47</f>
        <v>#DIV/0!</v>
      </c>
      <c r="AF6" s="393" t="e">
        <f>-'8'!AE47</f>
        <v>#DIV/0!</v>
      </c>
      <c r="AG6" s="393" t="e">
        <f>-'8'!AF47</f>
        <v>#DIV/0!</v>
      </c>
      <c r="AH6" s="393" t="e">
        <f>-'8'!AG47</f>
        <v>#DIV/0!</v>
      </c>
    </row>
    <row r="7" spans="2:34">
      <c r="B7" s="119" t="s">
        <v>589</v>
      </c>
      <c r="D7" s="393" t="e">
        <f>-('7'!C4+'7'!C9)</f>
        <v>#DIV/0!</v>
      </c>
      <c r="E7" s="393">
        <f>-('7'!D4+'7'!D9)</f>
        <v>0</v>
      </c>
      <c r="F7" s="393">
        <f>-('7'!E4+'7'!E9)</f>
        <v>0</v>
      </c>
      <c r="G7" s="393">
        <f>-('7'!F4+'7'!F9)</f>
        <v>0</v>
      </c>
      <c r="H7" s="393">
        <f>-('7'!G4+'7'!G9)</f>
        <v>0</v>
      </c>
      <c r="I7" s="393">
        <f>-('7'!H4+'7'!H9)</f>
        <v>0</v>
      </c>
      <c r="J7" s="393">
        <f>-('7'!I4+'7'!I9)</f>
        <v>0</v>
      </c>
      <c r="K7" s="393">
        <f>-('7'!J4+'7'!J9)</f>
        <v>0</v>
      </c>
      <c r="L7" s="393">
        <f>-('7'!K4+'7'!K9)</f>
        <v>0</v>
      </c>
      <c r="M7" s="393">
        <f>-('7'!L4+'7'!L9)</f>
        <v>0</v>
      </c>
      <c r="N7" s="393">
        <f>-('7'!M4+'7'!M9)</f>
        <v>0</v>
      </c>
      <c r="O7" s="393">
        <f>-('7'!N4+'7'!N9)</f>
        <v>0</v>
      </c>
      <c r="P7" s="393">
        <f>-('7'!O4+'7'!O9)</f>
        <v>0</v>
      </c>
      <c r="Q7" s="393">
        <f>-('7'!P4+'7'!P9)</f>
        <v>0</v>
      </c>
      <c r="R7" s="393">
        <f>-('7'!Q4+'7'!Q9)</f>
        <v>0</v>
      </c>
      <c r="S7" s="393">
        <f>-('7'!R4+'7'!R9)</f>
        <v>0</v>
      </c>
      <c r="T7" s="393">
        <f>-('7'!S4+'7'!S9)</f>
        <v>0</v>
      </c>
      <c r="U7" s="393">
        <f>-('7'!T4+'7'!T9)</f>
        <v>0</v>
      </c>
      <c r="V7" s="393">
        <f>-('7'!U4+'7'!U9)</f>
        <v>0</v>
      </c>
      <c r="W7" s="393">
        <f>-('7'!V4+'7'!V9)</f>
        <v>0</v>
      </c>
      <c r="X7" s="393">
        <f>-('7'!W4+'7'!W9)</f>
        <v>0</v>
      </c>
      <c r="Y7" s="393">
        <f>-('7'!X4+'7'!X9)</f>
        <v>0</v>
      </c>
      <c r="Z7" s="393">
        <f>-('7'!Y4+'7'!Y9)</f>
        <v>0</v>
      </c>
      <c r="AA7" s="393">
        <f>-('7'!Z4+'7'!Z9)</f>
        <v>0</v>
      </c>
      <c r="AB7" s="393">
        <f>-('7'!AA4+'7'!AA9)</f>
        <v>0</v>
      </c>
      <c r="AC7" s="393">
        <f>-('7'!AB4+'7'!AB9)</f>
        <v>0</v>
      </c>
      <c r="AD7" s="393">
        <f>-('7'!AC4+'7'!AC9)</f>
        <v>0</v>
      </c>
      <c r="AE7" s="393">
        <f>-('7'!AD4+'7'!AD9)</f>
        <v>0</v>
      </c>
      <c r="AF7" s="393">
        <f>-('7'!AE4+'7'!AE9)</f>
        <v>0</v>
      </c>
      <c r="AG7" s="393">
        <f>-('7'!AF4+'7'!AF9)</f>
        <v>0</v>
      </c>
      <c r="AH7" s="393">
        <f>-('7'!AG4+'7'!AG9)</f>
        <v>0</v>
      </c>
    </row>
    <row r="8" spans="2:34">
      <c r="B8" s="119" t="s">
        <v>590</v>
      </c>
      <c r="D8" s="393">
        <f>-'7'!C7</f>
        <v>0</v>
      </c>
      <c r="E8" s="393" t="e">
        <f>-'7'!D7</f>
        <v>#DIV/0!</v>
      </c>
      <c r="F8" s="393" t="e">
        <f>-'7'!E7</f>
        <v>#DIV/0!</v>
      </c>
      <c r="G8" s="393" t="e">
        <f>-'7'!F7</f>
        <v>#DIV/0!</v>
      </c>
      <c r="H8" s="393" t="e">
        <f>-'7'!G7</f>
        <v>#DIV/0!</v>
      </c>
      <c r="I8" s="393" t="e">
        <f>-'7'!H7</f>
        <v>#DIV/0!</v>
      </c>
      <c r="J8" s="393" t="e">
        <f>-'7'!I7</f>
        <v>#DIV/0!</v>
      </c>
      <c r="K8" s="393" t="e">
        <f>-'7'!J7</f>
        <v>#DIV/0!</v>
      </c>
      <c r="L8" s="393" t="e">
        <f>-'7'!K7</f>
        <v>#DIV/0!</v>
      </c>
      <c r="M8" s="393" t="e">
        <f>-'7'!L7</f>
        <v>#DIV/0!</v>
      </c>
      <c r="N8" s="393" t="e">
        <f>-'7'!M7</f>
        <v>#DIV/0!</v>
      </c>
      <c r="O8" s="393" t="e">
        <f>-'7'!N7</f>
        <v>#DIV/0!</v>
      </c>
      <c r="P8" s="393" t="e">
        <f>-'7'!O7</f>
        <v>#DIV/0!</v>
      </c>
      <c r="Q8" s="393" t="e">
        <f>-'7'!P7</f>
        <v>#DIV/0!</v>
      </c>
      <c r="R8" s="393" t="e">
        <f>-'7'!Q7</f>
        <v>#DIV/0!</v>
      </c>
      <c r="S8" s="393" t="e">
        <f>-'7'!R7</f>
        <v>#DIV/0!</v>
      </c>
      <c r="T8" s="393" t="e">
        <f>-'7'!S7</f>
        <v>#DIV/0!</v>
      </c>
      <c r="U8" s="393" t="e">
        <f>-'7'!T7</f>
        <v>#DIV/0!</v>
      </c>
      <c r="V8" s="393" t="e">
        <f>-'7'!U7</f>
        <v>#DIV/0!</v>
      </c>
      <c r="W8" s="393" t="e">
        <f>-'7'!V7</f>
        <v>#DIV/0!</v>
      </c>
      <c r="X8" s="393" t="e">
        <f>-'7'!W7</f>
        <v>#DIV/0!</v>
      </c>
      <c r="Y8" s="393" t="e">
        <f>-'7'!X7</f>
        <v>#DIV/0!</v>
      </c>
      <c r="Z8" s="393" t="e">
        <f>-'7'!Y7</f>
        <v>#DIV/0!</v>
      </c>
      <c r="AA8" s="393" t="e">
        <f>-'7'!Z7</f>
        <v>#DIV/0!</v>
      </c>
      <c r="AB8" s="393" t="e">
        <f>-'7'!AA7</f>
        <v>#DIV/0!</v>
      </c>
      <c r="AC8" s="393" t="e">
        <f>-'7'!AB7</f>
        <v>#DIV/0!</v>
      </c>
      <c r="AD8" s="393" t="e">
        <f>-'7'!AC7</f>
        <v>#DIV/0!</v>
      </c>
      <c r="AE8" s="393" t="e">
        <f>-'7'!AD7</f>
        <v>#DIV/0!</v>
      </c>
      <c r="AF8" s="393" t="e">
        <f>-'7'!AE7</f>
        <v>#DIV/0!</v>
      </c>
      <c r="AG8" s="393" t="e">
        <f>-'7'!AF7</f>
        <v>#DIV/0!</v>
      </c>
      <c r="AH8" s="393" t="e">
        <f>-'7'!AG7</f>
        <v>#DIV/0!</v>
      </c>
    </row>
    <row r="9" spans="2:34" s="381" customFormat="1">
      <c r="B9" s="381" t="s">
        <v>591</v>
      </c>
      <c r="D9" s="138" t="e">
        <f>SUM(D5:D8)</f>
        <v>#DIV/0!</v>
      </c>
      <c r="E9" s="138" t="e">
        <f>SUM(E5:E8)</f>
        <v>#DIV/0!</v>
      </c>
      <c r="F9" s="138" t="e">
        <f t="shared" ref="F9:AG9" si="3">SUM(F5:F8)</f>
        <v>#DIV/0!</v>
      </c>
      <c r="G9" s="138" t="e">
        <f t="shared" si="3"/>
        <v>#DIV/0!</v>
      </c>
      <c r="H9" s="138" t="e">
        <f t="shared" si="3"/>
        <v>#DIV/0!</v>
      </c>
      <c r="I9" s="138" t="e">
        <f t="shared" si="3"/>
        <v>#DIV/0!</v>
      </c>
      <c r="J9" s="138" t="e">
        <f t="shared" si="3"/>
        <v>#DIV/0!</v>
      </c>
      <c r="K9" s="138" t="e">
        <f t="shared" si="3"/>
        <v>#DIV/0!</v>
      </c>
      <c r="L9" s="138" t="e">
        <f t="shared" si="3"/>
        <v>#DIV/0!</v>
      </c>
      <c r="M9" s="138" t="e">
        <f t="shared" si="3"/>
        <v>#DIV/0!</v>
      </c>
      <c r="N9" s="138" t="e">
        <f t="shared" si="3"/>
        <v>#DIV/0!</v>
      </c>
      <c r="O9" s="138" t="e">
        <f t="shared" si="3"/>
        <v>#DIV/0!</v>
      </c>
      <c r="P9" s="138" t="e">
        <f t="shared" si="3"/>
        <v>#DIV/0!</v>
      </c>
      <c r="Q9" s="138" t="e">
        <f t="shared" si="3"/>
        <v>#DIV/0!</v>
      </c>
      <c r="R9" s="138" t="e">
        <f t="shared" si="3"/>
        <v>#DIV/0!</v>
      </c>
      <c r="S9" s="138" t="e">
        <f t="shared" si="3"/>
        <v>#DIV/0!</v>
      </c>
      <c r="T9" s="138" t="e">
        <f t="shared" si="3"/>
        <v>#DIV/0!</v>
      </c>
      <c r="U9" s="138" t="e">
        <f t="shared" si="3"/>
        <v>#DIV/0!</v>
      </c>
      <c r="V9" s="138" t="e">
        <f t="shared" si="3"/>
        <v>#DIV/0!</v>
      </c>
      <c r="W9" s="138" t="e">
        <f t="shared" si="3"/>
        <v>#DIV/0!</v>
      </c>
      <c r="X9" s="138" t="e">
        <f t="shared" si="3"/>
        <v>#DIV/0!</v>
      </c>
      <c r="Y9" s="138" t="e">
        <f t="shared" si="3"/>
        <v>#DIV/0!</v>
      </c>
      <c r="Z9" s="138" t="e">
        <f t="shared" si="3"/>
        <v>#DIV/0!</v>
      </c>
      <c r="AA9" s="138" t="e">
        <f t="shared" si="3"/>
        <v>#DIV/0!</v>
      </c>
      <c r="AB9" s="138" t="e">
        <f t="shared" si="3"/>
        <v>#DIV/0!</v>
      </c>
      <c r="AC9" s="138" t="e">
        <f t="shared" si="3"/>
        <v>#DIV/0!</v>
      </c>
      <c r="AD9" s="138" t="e">
        <f t="shared" si="3"/>
        <v>#DIV/0!</v>
      </c>
      <c r="AE9" s="138" t="e">
        <f t="shared" si="3"/>
        <v>#DIV/0!</v>
      </c>
      <c r="AF9" s="138" t="e">
        <f t="shared" si="3"/>
        <v>#DIV/0!</v>
      </c>
      <c r="AG9" s="138" t="e">
        <f t="shared" si="3"/>
        <v>#DIV/0!</v>
      </c>
      <c r="AH9" s="138" t="e">
        <f>SUM(AH5:AH8)</f>
        <v>#DIV/0!</v>
      </c>
    </row>
    <row r="10" spans="2:34">
      <c r="B10" s="119" t="s">
        <v>592</v>
      </c>
      <c r="D10" s="393" t="e">
        <f>'7'!C11*'5'!E58</f>
        <v>#DIV/0!</v>
      </c>
      <c r="E10" s="393"/>
      <c r="F10" s="393"/>
      <c r="G10" s="393"/>
      <c r="H10" s="393"/>
      <c r="I10" s="393"/>
      <c r="J10" s="393"/>
      <c r="K10" s="393"/>
      <c r="L10" s="393"/>
      <c r="M10" s="393"/>
      <c r="N10" s="393"/>
      <c r="O10" s="393"/>
      <c r="P10" s="393"/>
      <c r="Q10" s="393"/>
      <c r="R10" s="393"/>
      <c r="S10" s="393"/>
      <c r="T10" s="393"/>
      <c r="U10" s="393"/>
      <c r="V10" s="393"/>
      <c r="W10" s="393"/>
      <c r="X10" s="393"/>
      <c r="Y10" s="393"/>
      <c r="Z10" s="393"/>
      <c r="AA10" s="393"/>
      <c r="AB10" s="393"/>
      <c r="AC10" s="393"/>
      <c r="AD10" s="393"/>
      <c r="AE10" s="393"/>
      <c r="AF10" s="393"/>
      <c r="AG10" s="393"/>
      <c r="AH10" s="393"/>
    </row>
    <row r="11" spans="2:34">
      <c r="B11" s="119" t="s">
        <v>560</v>
      </c>
      <c r="D11" s="393">
        <f>'10'!E5</f>
        <v>0</v>
      </c>
      <c r="E11" s="393">
        <f>'10'!F5</f>
        <v>0</v>
      </c>
      <c r="F11" s="393">
        <f>'10'!G5</f>
        <v>0</v>
      </c>
      <c r="G11" s="393">
        <f>'10'!H5</f>
        <v>0</v>
      </c>
      <c r="H11" s="393">
        <f>'10'!I5</f>
        <v>0</v>
      </c>
      <c r="I11" s="393">
        <f>'10'!J5</f>
        <v>0</v>
      </c>
      <c r="J11" s="393">
        <f>'10'!K5</f>
        <v>0</v>
      </c>
      <c r="K11" s="393">
        <f>'10'!L5</f>
        <v>0</v>
      </c>
      <c r="L11" s="393">
        <f>'10'!M5</f>
        <v>0</v>
      </c>
      <c r="M11" s="393">
        <f>'10'!N5</f>
        <v>0</v>
      </c>
      <c r="N11" s="393">
        <f>'10'!O5</f>
        <v>0</v>
      </c>
      <c r="O11" s="393">
        <f>'10'!P5</f>
        <v>0</v>
      </c>
      <c r="P11" s="393">
        <f>'10'!Q5</f>
        <v>0</v>
      </c>
      <c r="Q11" s="393">
        <f>'10'!R5</f>
        <v>0</v>
      </c>
      <c r="R11" s="393">
        <f>'10'!S5</f>
        <v>0</v>
      </c>
      <c r="S11" s="393">
        <f>'10'!T5</f>
        <v>0</v>
      </c>
      <c r="T11" s="393">
        <f>'10'!U5</f>
        <v>0</v>
      </c>
      <c r="U11" s="393">
        <f>'10'!V5</f>
        <v>0</v>
      </c>
      <c r="V11" s="393">
        <f>'10'!W5</f>
        <v>0</v>
      </c>
      <c r="W11" s="393">
        <f>'10'!X5</f>
        <v>0</v>
      </c>
      <c r="X11" s="393">
        <f>'10'!Y5</f>
        <v>0</v>
      </c>
      <c r="Y11" s="393">
        <f>'10'!Z5</f>
        <v>0</v>
      </c>
      <c r="Z11" s="393">
        <f>'10'!AA5</f>
        <v>0</v>
      </c>
      <c r="AA11" s="393">
        <f>'10'!AB5</f>
        <v>0</v>
      </c>
      <c r="AB11" s="393">
        <f>'10'!AC5</f>
        <v>0</v>
      </c>
      <c r="AC11" s="393">
        <f>'10'!AD5</f>
        <v>0</v>
      </c>
      <c r="AD11" s="393">
        <f>'10'!AE5</f>
        <v>0</v>
      </c>
      <c r="AE11" s="393">
        <f>'10'!AF5</f>
        <v>0</v>
      </c>
      <c r="AF11" s="393">
        <f>'10'!AG5</f>
        <v>0</v>
      </c>
      <c r="AG11" s="393">
        <f>'10'!AH5</f>
        <v>0</v>
      </c>
      <c r="AH11" s="393">
        <f>'10'!AI5</f>
        <v>0</v>
      </c>
    </row>
    <row r="12" spans="2:34">
      <c r="B12" s="119" t="s">
        <v>593</v>
      </c>
      <c r="D12" s="393">
        <f>'10'!E6</f>
        <v>0</v>
      </c>
      <c r="E12" s="393" t="e">
        <f>'10'!F6</f>
        <v>#DIV/0!</v>
      </c>
      <c r="F12" s="393" t="e">
        <f>'10'!G6</f>
        <v>#DIV/0!</v>
      </c>
      <c r="G12" s="393" t="e">
        <f>'10'!H6</f>
        <v>#DIV/0!</v>
      </c>
      <c r="H12" s="393" t="e">
        <f>'10'!I6</f>
        <v>#DIV/0!</v>
      </c>
      <c r="I12" s="393" t="e">
        <f>'10'!J6</f>
        <v>#DIV/0!</v>
      </c>
      <c r="J12" s="393" t="e">
        <f>'10'!K6</f>
        <v>#DIV/0!</v>
      </c>
      <c r="K12" s="393" t="e">
        <f>'10'!L6</f>
        <v>#DIV/0!</v>
      </c>
      <c r="L12" s="393" t="e">
        <f>'10'!M6</f>
        <v>#DIV/0!</v>
      </c>
      <c r="M12" s="393" t="e">
        <f>'10'!N6</f>
        <v>#DIV/0!</v>
      </c>
      <c r="N12" s="393" t="e">
        <f>'10'!O6</f>
        <v>#DIV/0!</v>
      </c>
      <c r="O12" s="393" t="e">
        <f>'10'!P6</f>
        <v>#DIV/0!</v>
      </c>
      <c r="P12" s="393" t="e">
        <f>'10'!Q6</f>
        <v>#DIV/0!</v>
      </c>
      <c r="Q12" s="393" t="e">
        <f>'10'!R6</f>
        <v>#DIV/0!</v>
      </c>
      <c r="R12" s="393" t="e">
        <f>'10'!S6</f>
        <v>#DIV/0!</v>
      </c>
      <c r="S12" s="393" t="e">
        <f>'10'!T6</f>
        <v>#DIV/0!</v>
      </c>
      <c r="T12" s="393" t="e">
        <f>'10'!U6</f>
        <v>#DIV/0!</v>
      </c>
      <c r="U12" s="393" t="e">
        <f>'10'!V6</f>
        <v>#DIV/0!</v>
      </c>
      <c r="V12" s="393" t="e">
        <f>'10'!W6</f>
        <v>#DIV/0!</v>
      </c>
      <c r="W12" s="393" t="e">
        <f>'10'!X6</f>
        <v>#DIV/0!</v>
      </c>
      <c r="X12" s="393" t="e">
        <f>'10'!Y6</f>
        <v>#DIV/0!</v>
      </c>
      <c r="Y12" s="393">
        <f>'10'!Z6</f>
        <v>0</v>
      </c>
      <c r="Z12" s="393">
        <f>'10'!AA6</f>
        <v>0</v>
      </c>
      <c r="AA12" s="393">
        <f>'10'!AB6</f>
        <v>0</v>
      </c>
      <c r="AB12" s="393">
        <f>'10'!AC6</f>
        <v>0</v>
      </c>
      <c r="AC12" s="393">
        <f>'10'!AD6</f>
        <v>0</v>
      </c>
      <c r="AD12" s="393">
        <f>'10'!AE6</f>
        <v>0</v>
      </c>
      <c r="AE12" s="393">
        <f>'10'!AF6</f>
        <v>0</v>
      </c>
      <c r="AF12" s="393">
        <f>'10'!AG6</f>
        <v>0</v>
      </c>
      <c r="AG12" s="393">
        <f>'10'!AH6</f>
        <v>0</v>
      </c>
      <c r="AH12" s="393">
        <f>'10'!AI6</f>
        <v>0</v>
      </c>
    </row>
    <row r="13" spans="2:34" s="381" customFormat="1">
      <c r="B13" s="381" t="s">
        <v>594</v>
      </c>
      <c r="D13" s="138" t="e">
        <f>D9+D10-D11-D12</f>
        <v>#DIV/0!</v>
      </c>
      <c r="E13" s="138" t="e">
        <f>E9+E10-E11-E12</f>
        <v>#DIV/0!</v>
      </c>
      <c r="F13" s="138" t="e">
        <f t="shared" ref="F13:AG13" si="4">F9+F10-F11-F12</f>
        <v>#DIV/0!</v>
      </c>
      <c r="G13" s="138" t="e">
        <f t="shared" si="4"/>
        <v>#DIV/0!</v>
      </c>
      <c r="H13" s="138" t="e">
        <f t="shared" si="4"/>
        <v>#DIV/0!</v>
      </c>
      <c r="I13" s="138" t="e">
        <f t="shared" si="4"/>
        <v>#DIV/0!</v>
      </c>
      <c r="J13" s="138" t="e">
        <f t="shared" si="4"/>
        <v>#DIV/0!</v>
      </c>
      <c r="K13" s="138" t="e">
        <f t="shared" si="4"/>
        <v>#DIV/0!</v>
      </c>
      <c r="L13" s="138" t="e">
        <f t="shared" si="4"/>
        <v>#DIV/0!</v>
      </c>
      <c r="M13" s="138" t="e">
        <f t="shared" si="4"/>
        <v>#DIV/0!</v>
      </c>
      <c r="N13" s="138" t="e">
        <f t="shared" si="4"/>
        <v>#DIV/0!</v>
      </c>
      <c r="O13" s="138" t="e">
        <f t="shared" si="4"/>
        <v>#DIV/0!</v>
      </c>
      <c r="P13" s="138" t="e">
        <f t="shared" si="4"/>
        <v>#DIV/0!</v>
      </c>
      <c r="Q13" s="138" t="e">
        <f t="shared" si="4"/>
        <v>#DIV/0!</v>
      </c>
      <c r="R13" s="138" t="e">
        <f t="shared" si="4"/>
        <v>#DIV/0!</v>
      </c>
      <c r="S13" s="138" t="e">
        <f t="shared" si="4"/>
        <v>#DIV/0!</v>
      </c>
      <c r="T13" s="138" t="e">
        <f t="shared" si="4"/>
        <v>#DIV/0!</v>
      </c>
      <c r="U13" s="138" t="e">
        <f t="shared" si="4"/>
        <v>#DIV/0!</v>
      </c>
      <c r="V13" s="138" t="e">
        <f t="shared" si="4"/>
        <v>#DIV/0!</v>
      </c>
      <c r="W13" s="138" t="e">
        <f t="shared" si="4"/>
        <v>#DIV/0!</v>
      </c>
      <c r="X13" s="138" t="e">
        <f t="shared" si="4"/>
        <v>#DIV/0!</v>
      </c>
      <c r="Y13" s="138" t="e">
        <f t="shared" si="4"/>
        <v>#DIV/0!</v>
      </c>
      <c r="Z13" s="138" t="e">
        <f t="shared" si="4"/>
        <v>#DIV/0!</v>
      </c>
      <c r="AA13" s="138" t="e">
        <f t="shared" si="4"/>
        <v>#DIV/0!</v>
      </c>
      <c r="AB13" s="138" t="e">
        <f t="shared" si="4"/>
        <v>#DIV/0!</v>
      </c>
      <c r="AC13" s="138" t="e">
        <f t="shared" si="4"/>
        <v>#DIV/0!</v>
      </c>
      <c r="AD13" s="138" t="e">
        <f t="shared" si="4"/>
        <v>#DIV/0!</v>
      </c>
      <c r="AE13" s="138" t="e">
        <f t="shared" si="4"/>
        <v>#DIV/0!</v>
      </c>
      <c r="AF13" s="138" t="e">
        <f t="shared" si="4"/>
        <v>#DIV/0!</v>
      </c>
      <c r="AG13" s="138" t="e">
        <f t="shared" si="4"/>
        <v>#DIV/0!</v>
      </c>
      <c r="AH13" s="138" t="e">
        <f t="shared" ref="AH13" si="5">AH9+AH10-AH11-AH12</f>
        <v>#DIV/0!</v>
      </c>
    </row>
    <row r="14" spans="2:34">
      <c r="B14" s="119" t="s">
        <v>595</v>
      </c>
      <c r="C14" s="394"/>
      <c r="D14" s="393" t="e">
        <f>IF(D13&gt;0,0,-(D13))</f>
        <v>#DIV/0!</v>
      </c>
      <c r="E14" s="393" t="e">
        <f>'9'!E14-'9'!D14-E15</f>
        <v>#DIV/0!</v>
      </c>
      <c r="F14" s="393" t="e">
        <f>'9'!F14-'9'!E14-F15</f>
        <v>#DIV/0!</v>
      </c>
      <c r="G14" s="393" t="e">
        <f>'9'!G14-'9'!F14-G15</f>
        <v>#DIV/0!</v>
      </c>
      <c r="H14" s="393" t="e">
        <f>'9'!H14-'9'!G14-H15</f>
        <v>#DIV/0!</v>
      </c>
      <c r="I14" s="393" t="e">
        <f>'9'!I14-'9'!H14-I15</f>
        <v>#DIV/0!</v>
      </c>
      <c r="J14" s="393" t="e">
        <f>'9'!J14-'9'!I14-J15</f>
        <v>#DIV/0!</v>
      </c>
      <c r="K14" s="393" t="e">
        <f>'9'!K14-'9'!J14-K15</f>
        <v>#DIV/0!</v>
      </c>
      <c r="L14" s="393" t="e">
        <f>'9'!L14-'9'!K14-L15</f>
        <v>#DIV/0!</v>
      </c>
      <c r="M14" s="393" t="e">
        <f>'9'!M14-'9'!L14-M15</f>
        <v>#DIV/0!</v>
      </c>
      <c r="N14" s="393" t="e">
        <f>'9'!N14-'9'!M14-N15</f>
        <v>#DIV/0!</v>
      </c>
      <c r="O14" s="393" t="e">
        <f>'9'!O14-'9'!N14-O15</f>
        <v>#DIV/0!</v>
      </c>
      <c r="P14" s="393" t="e">
        <f>'9'!P14-'9'!O14-P15</f>
        <v>#DIV/0!</v>
      </c>
      <c r="Q14" s="393" t="e">
        <f>'9'!Q14-'9'!P14-Q15</f>
        <v>#DIV/0!</v>
      </c>
      <c r="R14" s="393" t="e">
        <f>'9'!R14-'9'!Q14-R15</f>
        <v>#DIV/0!</v>
      </c>
      <c r="S14" s="393" t="e">
        <f>'9'!S14-'9'!R14-S15</f>
        <v>#DIV/0!</v>
      </c>
      <c r="T14" s="393" t="e">
        <f>'9'!T14-'9'!S14-T15</f>
        <v>#DIV/0!</v>
      </c>
      <c r="U14" s="393" t="e">
        <f>'9'!U14-'9'!T14-U15</f>
        <v>#DIV/0!</v>
      </c>
      <c r="V14" s="393" t="e">
        <f>'9'!V14-'9'!U14-V15</f>
        <v>#DIV/0!</v>
      </c>
      <c r="W14" s="393" t="e">
        <f>'9'!W14-'9'!V14-W15</f>
        <v>#DIV/0!</v>
      </c>
      <c r="X14" s="393" t="e">
        <f>'9'!X14-'9'!W14-X15</f>
        <v>#DIV/0!</v>
      </c>
      <c r="Y14" s="393" t="e">
        <f>'9'!Y14-'9'!X14-Y15</f>
        <v>#DIV/0!</v>
      </c>
      <c r="Z14" s="393" t="e">
        <f>'9'!Z14-'9'!Y14-Z15</f>
        <v>#DIV/0!</v>
      </c>
      <c r="AA14" s="393" t="e">
        <f>'9'!AA14-'9'!Z14-AA15</f>
        <v>#DIV/0!</v>
      </c>
      <c r="AB14" s="393" t="e">
        <f>'9'!AB14-'9'!AA14-AB15</f>
        <v>#DIV/0!</v>
      </c>
      <c r="AC14" s="393" t="e">
        <f>'9'!AC14-'9'!AB14-AC15</f>
        <v>#DIV/0!</v>
      </c>
      <c r="AD14" s="393" t="e">
        <f>'9'!AD14-'9'!AC14-AD15</f>
        <v>#DIV/0!</v>
      </c>
      <c r="AE14" s="393" t="e">
        <f>'9'!AE14-'9'!AD14-AE15</f>
        <v>#DIV/0!</v>
      </c>
      <c r="AF14" s="393" t="e">
        <f>'9'!AF14-'9'!AE14-AF15</f>
        <v>#DIV/0!</v>
      </c>
      <c r="AG14" s="393" t="e">
        <f>'9'!AG14-'9'!AF14-AG15</f>
        <v>#DIV/0!</v>
      </c>
      <c r="AH14" s="393" t="e">
        <f>'9'!AH14-'9'!AG14-AH15</f>
        <v>#DIV/0!</v>
      </c>
    </row>
    <row r="15" spans="2:34">
      <c r="B15" s="119" t="s">
        <v>596</v>
      </c>
      <c r="D15" s="393" t="e">
        <f>IF(AND('9'!C20&gt;('7'!$C$11),C20&gt;0,'10'!E7&lt;10),(C20),0)</f>
        <v>#DIV/0!</v>
      </c>
      <c r="E15" s="393" t="e">
        <f>IF(AND('9'!D20&gt;('7'!$C$11),D20&gt;0,'10'!F7&lt;10),(D20),0)</f>
        <v>#DIV/0!</v>
      </c>
      <c r="F15" s="393" t="e">
        <f>IF(AND('9'!E20&gt;('7'!$C$11),E20&gt;0,'10'!G7&lt;10),(E20),0)</f>
        <v>#DIV/0!</v>
      </c>
      <c r="G15" s="393" t="e">
        <f>IF(AND('9'!F20&gt;('7'!$C$11),F20&gt;0,'10'!H7&lt;10),(F20),0)</f>
        <v>#DIV/0!</v>
      </c>
      <c r="H15" s="393" t="e">
        <f>IF(AND('9'!G20&gt;('7'!$C$11),G20&gt;0,'10'!I7&lt;10),(G20),0)</f>
        <v>#DIV/0!</v>
      </c>
      <c r="I15" s="393" t="e">
        <f>IF(AND('9'!H20&gt;('7'!$C$11),H20&gt;0,'10'!J7&lt;10),(H20),0)</f>
        <v>#DIV/0!</v>
      </c>
      <c r="J15" s="393" t="e">
        <f>IF(AND('9'!I20&gt;('7'!$C$11),I20&gt;0,'10'!K7&lt;10),(I20),0)</f>
        <v>#DIV/0!</v>
      </c>
      <c r="K15" s="393" t="e">
        <f>IF(AND('9'!J20&gt;('7'!$C$11),J20&gt;0,'10'!L7&lt;10),(J20),0)</f>
        <v>#DIV/0!</v>
      </c>
      <c r="L15" s="393" t="e">
        <f>IF(AND('9'!K20&gt;('7'!$C$11),K20&gt;0,'10'!M7&lt;10),(K20),0)</f>
        <v>#DIV/0!</v>
      </c>
      <c r="M15" s="393" t="e">
        <f>IF(AND('9'!L20&gt;('7'!$C$11),L20&gt;0,'10'!N7&lt;10),(L20),0)</f>
        <v>#DIV/0!</v>
      </c>
      <c r="N15" s="393" t="e">
        <f>IF(AND('9'!M20&gt;('7'!$C$11),M20&gt;0,'10'!O7&lt;10),(M20),0)</f>
        <v>#DIV/0!</v>
      </c>
      <c r="O15" s="393" t="e">
        <f>IF(AND('9'!N20&gt;('7'!$C$11),N20&gt;0,'10'!P7&lt;10),(N20),0)</f>
        <v>#DIV/0!</v>
      </c>
      <c r="P15" s="393" t="e">
        <f>IF(AND('9'!O20&gt;('7'!$C$11),O20&gt;0,'10'!Q7&lt;10),(O20),0)</f>
        <v>#DIV/0!</v>
      </c>
      <c r="Q15" s="393" t="e">
        <f>IF(AND('9'!P20&gt;('7'!$C$11),P20&gt;0,'10'!R7&lt;10),(P20),0)</f>
        <v>#DIV/0!</v>
      </c>
      <c r="R15" s="393" t="e">
        <f>IF(AND('9'!Q20&gt;('7'!$C$11),Q20&gt;0,'10'!S7&lt;10),(Q20),0)</f>
        <v>#DIV/0!</v>
      </c>
      <c r="S15" s="393" t="e">
        <f>IF(AND('9'!R20&gt;('7'!$C$11),R20&gt;0,'10'!T7&lt;10),(R20),0)</f>
        <v>#DIV/0!</v>
      </c>
      <c r="T15" s="393" t="e">
        <f>IF(AND('9'!S20&gt;('7'!$C$11),S20&gt;0,'10'!U7&lt;10),(S20),0)</f>
        <v>#DIV/0!</v>
      </c>
      <c r="U15" s="393" t="e">
        <f>IF(AND('9'!T20&gt;('7'!$C$11),T20&gt;0,'10'!V7&lt;10),(T20),0)</f>
        <v>#DIV/0!</v>
      </c>
      <c r="V15" s="393" t="e">
        <f>IF(AND('9'!U20&gt;('7'!$C$11),U20&gt;0,'10'!W7&lt;10),(U20),0)</f>
        <v>#DIV/0!</v>
      </c>
      <c r="W15" s="393" t="e">
        <f>IF(AND('9'!V20&gt;('7'!$C$11),V20&gt;0,'10'!X7&lt;10),(V20),0)</f>
        <v>#DIV/0!</v>
      </c>
      <c r="X15" s="393" t="e">
        <f>IF(AND('9'!W20&gt;('7'!$C$11),W20&gt;0,'10'!Y7&lt;10),(W20),0)</f>
        <v>#DIV/0!</v>
      </c>
      <c r="Y15" s="393" t="e">
        <f>IF(AND('9'!X20&gt;('7'!$C$11),X20&gt;0,'10'!Z7&lt;10),(X20),0)</f>
        <v>#DIV/0!</v>
      </c>
      <c r="Z15" s="393" t="e">
        <f>IF(AND('9'!Y20&gt;('7'!$C$11),Y20&gt;0,'10'!AA7&lt;10),(Y20),0)</f>
        <v>#DIV/0!</v>
      </c>
      <c r="AA15" s="393" t="e">
        <f>IF(AND('9'!Z20&gt;('7'!$C$11),Z20&gt;0,'10'!AB7&lt;10),(Z20),0)</f>
        <v>#DIV/0!</v>
      </c>
      <c r="AB15" s="393" t="e">
        <f>IF(AND('9'!AA20&gt;('7'!$C$11),AA20&gt;0,'10'!AC7&lt;10),(AA20),0)</f>
        <v>#DIV/0!</v>
      </c>
      <c r="AC15" s="393" t="e">
        <f>IF(AND('9'!AB20&gt;('7'!$C$11),AB20&gt;0,'10'!AD7&lt;10),(AB20),0)</f>
        <v>#DIV/0!</v>
      </c>
      <c r="AD15" s="393" t="e">
        <f>IF(AND('9'!AC20&gt;('7'!$C$11),AC20&gt;0,'10'!AE7&lt;10),(AC20),0)</f>
        <v>#DIV/0!</v>
      </c>
      <c r="AE15" s="393" t="e">
        <f>IF(AND('9'!AD20&gt;('7'!$C$11),AD20&gt;0,'10'!AF7&lt;10),(AD20),0)</f>
        <v>#DIV/0!</v>
      </c>
      <c r="AF15" s="393" t="e">
        <f>IF(AND('9'!AE20&gt;('7'!$C$11),AE20&gt;0,'10'!AG7&lt;10),(AE20),0)</f>
        <v>#DIV/0!</v>
      </c>
      <c r="AG15" s="393" t="e">
        <f>IF(AND('9'!AF20&gt;('7'!$C$11),AF20&gt;0,'10'!AH7&lt;10),(AF20),0)</f>
        <v>#DIV/0!</v>
      </c>
      <c r="AH15" s="393" t="e">
        <f>IF(AND('9'!AG20&gt;('7'!$C$11),AG20&gt;0,'10'!AI7&lt;10),(AG20),0)</f>
        <v>#DIV/0!</v>
      </c>
    </row>
    <row r="16" spans="2:34" s="381" customFormat="1">
      <c r="B16" s="381" t="s">
        <v>597</v>
      </c>
      <c r="D16" s="138" t="e">
        <f>+D13+D14+D15</f>
        <v>#DIV/0!</v>
      </c>
      <c r="E16" s="138" t="e">
        <f>+E13+E14+E15+E4</f>
        <v>#DIV/0!</v>
      </c>
      <c r="F16" s="138" t="e">
        <f>+F13+F14+F15+F4</f>
        <v>#DIV/0!</v>
      </c>
      <c r="G16" s="138" t="e">
        <f t="shared" ref="G16:AF16" si="6">+G13+G14+G15+G4</f>
        <v>#DIV/0!</v>
      </c>
      <c r="H16" s="138" t="e">
        <f t="shared" si="6"/>
        <v>#DIV/0!</v>
      </c>
      <c r="I16" s="138" t="e">
        <f t="shared" si="6"/>
        <v>#DIV/0!</v>
      </c>
      <c r="J16" s="138" t="e">
        <f t="shared" si="6"/>
        <v>#DIV/0!</v>
      </c>
      <c r="K16" s="138" t="e">
        <f t="shared" si="6"/>
        <v>#DIV/0!</v>
      </c>
      <c r="L16" s="138" t="e">
        <f t="shared" si="6"/>
        <v>#DIV/0!</v>
      </c>
      <c r="M16" s="138" t="e">
        <f t="shared" si="6"/>
        <v>#DIV/0!</v>
      </c>
      <c r="N16" s="138" t="e">
        <f t="shared" si="6"/>
        <v>#DIV/0!</v>
      </c>
      <c r="O16" s="138" t="e">
        <f t="shared" si="6"/>
        <v>#DIV/0!</v>
      </c>
      <c r="P16" s="138" t="e">
        <f t="shared" si="6"/>
        <v>#DIV/0!</v>
      </c>
      <c r="Q16" s="138" t="e">
        <f t="shared" si="6"/>
        <v>#DIV/0!</v>
      </c>
      <c r="R16" s="138" t="e">
        <f t="shared" si="6"/>
        <v>#DIV/0!</v>
      </c>
      <c r="S16" s="138" t="e">
        <f t="shared" si="6"/>
        <v>#DIV/0!</v>
      </c>
      <c r="T16" s="138" t="e">
        <f t="shared" si="6"/>
        <v>#DIV/0!</v>
      </c>
      <c r="U16" s="138" t="e">
        <f t="shared" si="6"/>
        <v>#DIV/0!</v>
      </c>
      <c r="V16" s="138" t="e">
        <f t="shared" si="6"/>
        <v>#DIV/0!</v>
      </c>
      <c r="W16" s="138" t="e">
        <f t="shared" si="6"/>
        <v>#DIV/0!</v>
      </c>
      <c r="X16" s="138" t="e">
        <f t="shared" si="6"/>
        <v>#DIV/0!</v>
      </c>
      <c r="Y16" s="138" t="e">
        <f t="shared" si="6"/>
        <v>#DIV/0!</v>
      </c>
      <c r="Z16" s="138" t="e">
        <f t="shared" si="6"/>
        <v>#DIV/0!</v>
      </c>
      <c r="AA16" s="138" t="e">
        <f t="shared" si="6"/>
        <v>#DIV/0!</v>
      </c>
      <c r="AB16" s="138" t="e">
        <f t="shared" si="6"/>
        <v>#DIV/0!</v>
      </c>
      <c r="AC16" s="138" t="e">
        <f t="shared" si="6"/>
        <v>#DIV/0!</v>
      </c>
      <c r="AD16" s="138" t="e">
        <f t="shared" si="6"/>
        <v>#DIV/0!</v>
      </c>
      <c r="AE16" s="138" t="e">
        <f t="shared" si="6"/>
        <v>#DIV/0!</v>
      </c>
      <c r="AF16" s="138" t="e">
        <f t="shared" si="6"/>
        <v>#DIV/0!</v>
      </c>
      <c r="AG16" s="138" t="e">
        <f>+AG13+AG14+AG15+AG4</f>
        <v>#DIV/0!</v>
      </c>
      <c r="AH16" s="138" t="e">
        <f>+AH13+AH14+AH15+AH4</f>
        <v>#DIV/0!</v>
      </c>
    </row>
    <row r="17" spans="2:34" s="386" customFormat="1" hidden="1" outlineLevel="1">
      <c r="B17" s="119" t="s">
        <v>598</v>
      </c>
      <c r="D17" s="392">
        <f>'5'!$E$64</f>
        <v>1.23</v>
      </c>
      <c r="E17" s="392">
        <f>'5'!$E$64</f>
        <v>1.23</v>
      </c>
      <c r="F17" s="392">
        <f>'5'!$E$64</f>
        <v>1.23</v>
      </c>
      <c r="G17" s="392">
        <f>'5'!$E$64</f>
        <v>1.23</v>
      </c>
      <c r="H17" s="392">
        <f>'5'!$E$64</f>
        <v>1.23</v>
      </c>
      <c r="I17" s="392">
        <f>'5'!$E$64</f>
        <v>1.23</v>
      </c>
      <c r="J17" s="392">
        <f>'5'!$E$64</f>
        <v>1.23</v>
      </c>
      <c r="K17" s="392">
        <f>'5'!$E$64</f>
        <v>1.23</v>
      </c>
      <c r="L17" s="392">
        <f>'5'!$E$64</f>
        <v>1.23</v>
      </c>
      <c r="M17" s="392">
        <f>'5'!$E$64</f>
        <v>1.23</v>
      </c>
      <c r="N17" s="392">
        <f>'5'!$E$64</f>
        <v>1.23</v>
      </c>
      <c r="O17" s="392">
        <f>'5'!$E$64</f>
        <v>1.23</v>
      </c>
      <c r="P17" s="392">
        <f>'5'!$E$64</f>
        <v>1.23</v>
      </c>
      <c r="Q17" s="392">
        <f>'5'!$E$64</f>
        <v>1.23</v>
      </c>
      <c r="R17" s="392">
        <f>'5'!$E$64</f>
        <v>1.23</v>
      </c>
      <c r="S17" s="392">
        <f>'5'!$E$64</f>
        <v>1.23</v>
      </c>
      <c r="T17" s="392">
        <f>'5'!$E$64</f>
        <v>1.23</v>
      </c>
      <c r="U17" s="392">
        <f>'5'!$E$64</f>
        <v>1.23</v>
      </c>
      <c r="V17" s="392">
        <f>'5'!$E$64</f>
        <v>1.23</v>
      </c>
      <c r="W17" s="392">
        <f>'5'!$E$64</f>
        <v>1.23</v>
      </c>
      <c r="X17" s="392">
        <f>'5'!$E$64</f>
        <v>1.23</v>
      </c>
      <c r="Y17" s="392">
        <f>'5'!$E$64</f>
        <v>1.23</v>
      </c>
      <c r="Z17" s="392">
        <f>'5'!$E$64</f>
        <v>1.23</v>
      </c>
      <c r="AA17" s="392">
        <f>'5'!$E$64</f>
        <v>1.23</v>
      </c>
      <c r="AB17" s="392">
        <f>'5'!$E$64</f>
        <v>1.23</v>
      </c>
      <c r="AC17" s="392">
        <f>'5'!$E$64</f>
        <v>1.23</v>
      </c>
      <c r="AD17" s="392">
        <f>'5'!$E$64</f>
        <v>1.23</v>
      </c>
      <c r="AE17" s="392">
        <f>'5'!$E$64</f>
        <v>1.23</v>
      </c>
      <c r="AF17" s="392">
        <f>'5'!$E$64</f>
        <v>1.23</v>
      </c>
      <c r="AG17" s="392">
        <f>'5'!$E$64</f>
        <v>1.23</v>
      </c>
      <c r="AH17" s="392">
        <f>'5'!$E$64</f>
        <v>1.23</v>
      </c>
    </row>
    <row r="18" spans="2:34" s="386" customFormat="1" hidden="1" outlineLevel="1">
      <c r="B18" s="119" t="s">
        <v>599</v>
      </c>
      <c r="D18" s="392"/>
      <c r="E18" s="392">
        <f>IF(E19&gt;(0+'5'!$E$64),0,-E19)</f>
        <v>0</v>
      </c>
      <c r="F18" s="392">
        <f>IF(F19&gt;(0+'5'!$E$64),0,-F19)</f>
        <v>0</v>
      </c>
      <c r="G18" s="392">
        <f>IF(G19&gt;(0+'5'!$E$64),0,-G19)</f>
        <v>0</v>
      </c>
      <c r="H18" s="392">
        <f>IF(H19&gt;(0+'5'!$E$64),0,-H19)</f>
        <v>0</v>
      </c>
      <c r="I18" s="392">
        <f>IF(I19&gt;(0+'5'!$E$64),0,-I19)</f>
        <v>0</v>
      </c>
      <c r="J18" s="392">
        <f>IF(J19&gt;(0+'5'!$E$64),0,-J19)</f>
        <v>0</v>
      </c>
      <c r="K18" s="392">
        <f>IF(K19&gt;(0+'5'!$E$64),0,-K19)</f>
        <v>0</v>
      </c>
      <c r="L18" s="392">
        <f>IF(L19&gt;(0+'5'!$E$64),0,-L19)</f>
        <v>0</v>
      </c>
      <c r="M18" s="392">
        <f>IF(M19&gt;(0+'5'!$E$64),0,-M19)</f>
        <v>0</v>
      </c>
      <c r="N18" s="392">
        <f>IF(N19&gt;(0+'5'!$E$64),0,-N19)</f>
        <v>0</v>
      </c>
      <c r="O18" s="392">
        <f>IF(O19&gt;(0+'5'!$E$64),0,-O19)</f>
        <v>0</v>
      </c>
      <c r="P18" s="392">
        <f>IF(P19&gt;(0+'5'!$E$64),0,-P19)</f>
        <v>0</v>
      </c>
      <c r="Q18" s="392">
        <f>IF(Q19&gt;(0+'5'!$E$64),0,-Q19)</f>
        <v>0</v>
      </c>
      <c r="R18" s="392">
        <f>IF(R19&gt;(0+'5'!$E$64),0,-R19)</f>
        <v>0</v>
      </c>
      <c r="S18" s="392">
        <f>IF(S19&gt;(0+'5'!$E$64),0,-S19)</f>
        <v>0</v>
      </c>
      <c r="T18" s="392">
        <f>IF(T19&gt;(0+'5'!$E$64),0,-T19)</f>
        <v>0</v>
      </c>
      <c r="U18" s="392">
        <f>IF(U19&gt;(0+'5'!$E$64),0,-U19)</f>
        <v>0</v>
      </c>
      <c r="V18" s="392">
        <f>IF(V19&gt;(0+'5'!$E$64),0,-V19)</f>
        <v>0</v>
      </c>
      <c r="W18" s="392">
        <f>IF(W19&gt;(0+'5'!$E$64),0,-W19)</f>
        <v>0</v>
      </c>
      <c r="X18" s="392">
        <f>IF(X19&gt;(0+'5'!$E$64),0,-X19)</f>
        <v>0</v>
      </c>
      <c r="Y18" s="392">
        <f>IF(Y19&gt;(0+'5'!$E$64),0,-Y19)</f>
        <v>0</v>
      </c>
      <c r="Z18" s="392">
        <f>IF(Z19&gt;(0+'5'!$E$64),0,-Z19)</f>
        <v>0</v>
      </c>
      <c r="AA18" s="392">
        <f>IF(AA19&gt;(0+'5'!$E$64),0,-AA19)</f>
        <v>0</v>
      </c>
      <c r="AB18" s="392">
        <f>IF(AB19&gt;(0+'5'!$E$64),0,-AB19)</f>
        <v>0</v>
      </c>
      <c r="AC18" s="392">
        <f>IF(AC19&gt;(0+'5'!$E$64),0,-AC19)</f>
        <v>0</v>
      </c>
      <c r="AD18" s="392">
        <f>IF(AD19&gt;(0+'5'!$E$64),0,-AD19)</f>
        <v>0</v>
      </c>
      <c r="AE18" s="392">
        <f>IF(AE19&gt;(0+'5'!$E$64),0,-AE19)</f>
        <v>0</v>
      </c>
      <c r="AF18" s="392">
        <f>IF(AF19&gt;(0+'5'!$E$64),0,-AF19)</f>
        <v>0</v>
      </c>
      <c r="AG18" s="392">
        <f>IF(AG19&gt;(0+'5'!$E$64),0,-AG19)</f>
        <v>0</v>
      </c>
      <c r="AH18" s="392">
        <f>IF(AH19&gt;(0+'5'!$E$64),0,-AH19)</f>
        <v>0</v>
      </c>
    </row>
    <row r="19" spans="2:34" s="386" customFormat="1" hidden="1" outlineLevel="1">
      <c r="B19" s="119" t="s">
        <v>600</v>
      </c>
      <c r="D19" s="392"/>
      <c r="E19" s="392">
        <v>0</v>
      </c>
      <c r="F19" s="392">
        <v>0</v>
      </c>
      <c r="G19" s="392">
        <v>0</v>
      </c>
      <c r="H19" s="392">
        <v>0</v>
      </c>
      <c r="I19" s="392">
        <v>0</v>
      </c>
      <c r="J19" s="392">
        <v>0</v>
      </c>
      <c r="K19" s="392">
        <v>0</v>
      </c>
      <c r="L19" s="392">
        <v>0</v>
      </c>
      <c r="M19" s="392">
        <v>0</v>
      </c>
      <c r="N19" s="392">
        <v>0</v>
      </c>
      <c r="O19" s="392">
        <v>0</v>
      </c>
      <c r="P19" s="392">
        <v>0</v>
      </c>
      <c r="Q19" s="392">
        <v>0</v>
      </c>
      <c r="R19" s="392">
        <v>0</v>
      </c>
      <c r="S19" s="392">
        <v>0</v>
      </c>
      <c r="T19" s="392">
        <v>0</v>
      </c>
      <c r="U19" s="392">
        <v>0</v>
      </c>
      <c r="V19" s="392">
        <v>0</v>
      </c>
      <c r="W19" s="392">
        <v>0</v>
      </c>
      <c r="X19" s="392">
        <v>0</v>
      </c>
      <c r="Y19" s="392">
        <v>0</v>
      </c>
      <c r="Z19" s="392">
        <v>0</v>
      </c>
      <c r="AA19" s="392">
        <v>0</v>
      </c>
      <c r="AB19" s="392">
        <v>0</v>
      </c>
      <c r="AC19" s="392">
        <v>0</v>
      </c>
      <c r="AD19" s="392">
        <v>0</v>
      </c>
      <c r="AE19" s="392">
        <v>0</v>
      </c>
      <c r="AF19" s="392">
        <v>0</v>
      </c>
      <c r="AG19" s="392">
        <v>0</v>
      </c>
      <c r="AH19" s="392">
        <v>0</v>
      </c>
    </row>
    <row r="20" spans="2:34" s="386" customFormat="1" hidden="1" outlineLevel="1">
      <c r="B20" s="119" t="s">
        <v>601</v>
      </c>
      <c r="D20" s="392"/>
      <c r="E20" s="392">
        <v>0</v>
      </c>
      <c r="F20" s="392">
        <v>0</v>
      </c>
      <c r="G20" s="392">
        <v>0</v>
      </c>
      <c r="H20" s="392">
        <v>0</v>
      </c>
      <c r="I20" s="392">
        <v>0</v>
      </c>
      <c r="J20" s="392">
        <v>0</v>
      </c>
      <c r="K20" s="392">
        <v>0</v>
      </c>
      <c r="L20" s="392">
        <v>0</v>
      </c>
      <c r="M20" s="392">
        <v>0</v>
      </c>
      <c r="N20" s="392">
        <v>0</v>
      </c>
      <c r="O20" s="392">
        <v>0</v>
      </c>
      <c r="P20" s="392">
        <v>0</v>
      </c>
      <c r="Q20" s="392">
        <v>0</v>
      </c>
      <c r="R20" s="392">
        <v>0</v>
      </c>
      <c r="S20" s="392">
        <v>0</v>
      </c>
      <c r="T20" s="392">
        <v>0</v>
      </c>
      <c r="U20" s="392">
        <v>0</v>
      </c>
      <c r="V20" s="392">
        <v>0</v>
      </c>
      <c r="W20" s="392">
        <v>0</v>
      </c>
      <c r="X20" s="392">
        <v>0</v>
      </c>
      <c r="Y20" s="392">
        <v>0</v>
      </c>
      <c r="Z20" s="392">
        <v>0</v>
      </c>
      <c r="AA20" s="392">
        <v>0</v>
      </c>
      <c r="AB20" s="392">
        <v>0</v>
      </c>
      <c r="AC20" s="392">
        <v>0</v>
      </c>
      <c r="AD20" s="392">
        <v>0</v>
      </c>
      <c r="AE20" s="392">
        <v>0</v>
      </c>
      <c r="AF20" s="392">
        <v>0</v>
      </c>
      <c r="AG20" s="392">
        <v>0</v>
      </c>
      <c r="AH20" s="392">
        <v>0</v>
      </c>
    </row>
    <row r="21" spans="2:34" s="381" customFormat="1" collapsed="1">
      <c r="B21" s="381" t="s">
        <v>602</v>
      </c>
      <c r="D21" s="138" t="e">
        <f>+D16</f>
        <v>#DIV/0!</v>
      </c>
      <c r="E21" s="138" t="e">
        <f>+E16-D16</f>
        <v>#DIV/0!</v>
      </c>
      <c r="F21" s="138" t="e">
        <f t="shared" ref="F21:AH21" si="7">+F16-E16</f>
        <v>#DIV/0!</v>
      </c>
      <c r="G21" s="138" t="e">
        <f t="shared" si="7"/>
        <v>#DIV/0!</v>
      </c>
      <c r="H21" s="138" t="e">
        <f>+H16-G16</f>
        <v>#DIV/0!</v>
      </c>
      <c r="I21" s="138" t="e">
        <f t="shared" si="7"/>
        <v>#DIV/0!</v>
      </c>
      <c r="J21" s="138" t="e">
        <f t="shared" si="7"/>
        <v>#DIV/0!</v>
      </c>
      <c r="K21" s="138" t="e">
        <f t="shared" si="7"/>
        <v>#DIV/0!</v>
      </c>
      <c r="L21" s="138" t="e">
        <f t="shared" si="7"/>
        <v>#DIV/0!</v>
      </c>
      <c r="M21" s="138" t="e">
        <f t="shared" si="7"/>
        <v>#DIV/0!</v>
      </c>
      <c r="N21" s="138" t="e">
        <f t="shared" si="7"/>
        <v>#DIV/0!</v>
      </c>
      <c r="O21" s="138" t="e">
        <f t="shared" si="7"/>
        <v>#DIV/0!</v>
      </c>
      <c r="P21" s="138" t="e">
        <f t="shared" si="7"/>
        <v>#DIV/0!</v>
      </c>
      <c r="Q21" s="138" t="e">
        <f t="shared" si="7"/>
        <v>#DIV/0!</v>
      </c>
      <c r="R21" s="138" t="e">
        <f t="shared" si="7"/>
        <v>#DIV/0!</v>
      </c>
      <c r="S21" s="138" t="e">
        <f t="shared" si="7"/>
        <v>#DIV/0!</v>
      </c>
      <c r="T21" s="138" t="e">
        <f t="shared" si="7"/>
        <v>#DIV/0!</v>
      </c>
      <c r="U21" s="138" t="e">
        <f t="shared" si="7"/>
        <v>#DIV/0!</v>
      </c>
      <c r="V21" s="138" t="e">
        <f t="shared" si="7"/>
        <v>#DIV/0!</v>
      </c>
      <c r="W21" s="138" t="e">
        <f t="shared" si="7"/>
        <v>#DIV/0!</v>
      </c>
      <c r="X21" s="138" t="e">
        <f t="shared" si="7"/>
        <v>#DIV/0!</v>
      </c>
      <c r="Y21" s="138" t="e">
        <f t="shared" si="7"/>
        <v>#DIV/0!</v>
      </c>
      <c r="Z21" s="138" t="e">
        <f t="shared" si="7"/>
        <v>#DIV/0!</v>
      </c>
      <c r="AA21" s="138" t="e">
        <f t="shared" si="7"/>
        <v>#DIV/0!</v>
      </c>
      <c r="AB21" s="138" t="e">
        <f t="shared" si="7"/>
        <v>#DIV/0!</v>
      </c>
      <c r="AC21" s="138" t="e">
        <f t="shared" si="7"/>
        <v>#DIV/0!</v>
      </c>
      <c r="AD21" s="138" t="e">
        <f t="shared" si="7"/>
        <v>#DIV/0!</v>
      </c>
      <c r="AE21" s="138" t="e">
        <f t="shared" si="7"/>
        <v>#DIV/0!</v>
      </c>
      <c r="AF21" s="138" t="e">
        <f t="shared" si="7"/>
        <v>#DIV/0!</v>
      </c>
      <c r="AG21" s="138" t="e">
        <f t="shared" si="7"/>
        <v>#DIV/0!</v>
      </c>
      <c r="AH21" s="138" t="e">
        <f t="shared" si="7"/>
        <v>#DIV/0!</v>
      </c>
    </row>
    <row r="26" spans="2:34">
      <c r="D26" s="393"/>
    </row>
    <row r="27" spans="2:34">
      <c r="D27" s="138"/>
    </row>
  </sheetData>
  <sheetProtection algorithmName="SHA-512" hashValue="o9aylOzu6ooP+DGlQxyOZIRIOnekxy7aH4mIGf9WpNtug9LYUPs+OjRo0OsCsvdSUAIfLNjWvixiyRbITBcI1g==" saltValue="is5msFkrYUoUGUb91dLOGg==" spinCount="100000" sheet="1" objects="1" scenarios="1"/>
  <mergeCells count="1">
    <mergeCell ref="B2:B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8FA23-71EB-4164-863F-4740E3DCFC7F}">
  <dimension ref="B3:AI78"/>
  <sheetViews>
    <sheetView zoomScale="183" zoomScaleNormal="137" workbookViewId="0">
      <selection activeCell="AXR1" sqref="A1:XFD1048576"/>
    </sheetView>
  </sheetViews>
  <sheetFormatPr baseColWidth="10" defaultColWidth="10.83203125" defaultRowHeight="11"/>
  <cols>
    <col min="1" max="1" width="3.5" style="119" customWidth="1"/>
    <col min="2" max="2" width="25.83203125" style="119" customWidth="1"/>
    <col min="3" max="3" width="9.83203125" style="390" customWidth="1"/>
    <col min="4" max="4" width="9.6640625" style="119" customWidth="1"/>
    <col min="5" max="9" width="13.5" style="144" bestFit="1" customWidth="1"/>
    <col min="10" max="10" width="13.5" style="144" customWidth="1"/>
    <col min="11" max="14" width="13.33203125" style="144" customWidth="1"/>
    <col min="15" max="15" width="13.5" style="144" customWidth="1"/>
    <col min="16" max="19" width="13.33203125" style="144" customWidth="1"/>
    <col min="20" max="20" width="13.5" style="144" customWidth="1"/>
    <col min="21" max="25" width="13.33203125" style="144" customWidth="1"/>
    <col min="26" max="35" width="13.5" style="144" customWidth="1"/>
    <col min="36" max="47" width="14.6640625" style="119" bestFit="1" customWidth="1"/>
    <col min="48" max="16384" width="10.83203125" style="119"/>
  </cols>
  <sheetData>
    <row r="3" spans="2:4" s="124" customFormat="1" ht="22" customHeight="1">
      <c r="B3" s="134" t="s">
        <v>603</v>
      </c>
      <c r="C3" s="135" t="s">
        <v>604</v>
      </c>
      <c r="D3" s="397" t="s">
        <v>605</v>
      </c>
    </row>
    <row r="4" spans="2:4" s="124" customFormat="1">
      <c r="B4" s="148" t="s">
        <v>606</v>
      </c>
      <c r="C4" s="139"/>
      <c r="D4" s="139"/>
    </row>
    <row r="5" spans="2:4" s="124" customFormat="1">
      <c r="B5" s="398" t="str">
        <f>'12'!B28</f>
        <v>T.I.R. (un-levered)</v>
      </c>
      <c r="C5" s="399" t="e">
        <f>'12'!D28</f>
        <v>#VALUE!</v>
      </c>
      <c r="D5" s="399" t="e">
        <f>'5'!E67</f>
        <v>#DIV/0!</v>
      </c>
    </row>
    <row r="6" spans="2:4" s="124" customFormat="1" hidden="1">
      <c r="B6" s="398" t="str">
        <f>'12'!B31</f>
        <v>T.I.R. (on equity)</v>
      </c>
      <c r="C6" s="399" t="e">
        <f>'12'!D31</f>
        <v>#VALUE!</v>
      </c>
      <c r="D6" s="139"/>
    </row>
    <row r="7" spans="2:4" s="124" customFormat="1">
      <c r="B7" s="148" t="s">
        <v>607</v>
      </c>
      <c r="C7" s="399"/>
      <c r="D7" s="139"/>
    </row>
    <row r="8" spans="2:4" s="124" customFormat="1">
      <c r="B8" s="398" t="str">
        <f>'12'!B29</f>
        <v>V.A.N. (un-levered)</v>
      </c>
      <c r="C8" s="400" t="e">
        <f>'12'!D29</f>
        <v>#DIV/0!</v>
      </c>
      <c r="D8" s="400">
        <v>1</v>
      </c>
    </row>
    <row r="9" spans="2:4" s="124" customFormat="1" hidden="1">
      <c r="B9" s="398" t="str">
        <f>'12'!B32</f>
        <v>V.A.N. (on equity)</v>
      </c>
      <c r="C9" s="400" t="e">
        <f>'12'!D32</f>
        <v>#DIV/0!</v>
      </c>
      <c r="D9" s="141"/>
    </row>
    <row r="10" spans="2:4" s="124" customFormat="1">
      <c r="B10" s="134" t="s">
        <v>608</v>
      </c>
      <c r="C10" s="401"/>
      <c r="D10" s="402"/>
    </row>
    <row r="11" spans="2:4" s="124" customFormat="1">
      <c r="B11" s="403" t="str">
        <f>'12'!B44</f>
        <v>Media DSCR</v>
      </c>
      <c r="C11" s="404" t="e">
        <f>'12'!D44</f>
        <v>#DIV/0!</v>
      </c>
      <c r="D11" s="405">
        <v>1</v>
      </c>
    </row>
    <row r="12" spans="2:4" s="124" customFormat="1">
      <c r="B12" s="403" t="str">
        <f>'12'!B45</f>
        <v>Min DSCR</v>
      </c>
      <c r="C12" s="404" t="e">
        <f>'12'!D45</f>
        <v>#DIV/0!</v>
      </c>
      <c r="D12" s="405">
        <v>1</v>
      </c>
    </row>
    <row r="13" spans="2:4" s="124" customFormat="1">
      <c r="B13" s="134" t="s">
        <v>609</v>
      </c>
      <c r="C13" s="404"/>
      <c r="D13" s="136"/>
    </row>
    <row r="14" spans="2:4" s="124" customFormat="1">
      <c r="B14" s="403" t="str">
        <f>'12'!B58</f>
        <v>Media LLCR</v>
      </c>
      <c r="C14" s="404" t="e">
        <f>'12'!D58</f>
        <v>#DIV/0!</v>
      </c>
      <c r="D14" s="405">
        <v>1</v>
      </c>
    </row>
    <row r="15" spans="2:4" s="124" customFormat="1">
      <c r="B15" s="403" t="str">
        <f>'12'!B59</f>
        <v>Min LLCR</v>
      </c>
      <c r="C15" s="404" t="e">
        <f>'12'!D59</f>
        <v>#DIV/0!</v>
      </c>
      <c r="D15" s="405">
        <v>1</v>
      </c>
    </row>
    <row r="16" spans="2:4" s="124" customFormat="1">
      <c r="B16" s="134" t="s">
        <v>610</v>
      </c>
      <c r="C16" s="404"/>
      <c r="D16" s="136"/>
    </row>
    <row r="17" spans="2:35" s="124" customFormat="1">
      <c r="B17" s="403" t="s">
        <v>611</v>
      </c>
      <c r="C17" s="404" t="e">
        <f>D68</f>
        <v>#DIV/0!</v>
      </c>
      <c r="D17" s="404">
        <v>8</v>
      </c>
    </row>
    <row r="18" spans="2:35" s="124" customFormat="1">
      <c r="B18" s="403" t="s">
        <v>612</v>
      </c>
      <c r="C18" s="404" t="e">
        <f>D77</f>
        <v>#DIV/0!</v>
      </c>
      <c r="D18" s="405">
        <v>12</v>
      </c>
    </row>
    <row r="20" spans="2:35" s="124" customFormat="1">
      <c r="B20" s="403"/>
      <c r="C20" s="404"/>
      <c r="D20" s="405"/>
    </row>
    <row r="22" spans="2:35" s="377" customFormat="1" ht="12.75" customHeight="1">
      <c r="B22" s="406" t="s">
        <v>613</v>
      </c>
      <c r="C22" s="389"/>
      <c r="D22" s="376" t="s">
        <v>573</v>
      </c>
      <c r="E22" s="131">
        <f>'5'!E5</f>
        <v>2026</v>
      </c>
      <c r="F22" s="131">
        <f>+E22+1</f>
        <v>2027</v>
      </c>
      <c r="G22" s="131">
        <f t="shared" ref="G22:V23" si="0">+F22+1</f>
        <v>2028</v>
      </c>
      <c r="H22" s="131">
        <f t="shared" si="0"/>
        <v>2029</v>
      </c>
      <c r="I22" s="131">
        <f t="shared" si="0"/>
        <v>2030</v>
      </c>
      <c r="J22" s="131">
        <f t="shared" si="0"/>
        <v>2031</v>
      </c>
      <c r="K22" s="131">
        <f t="shared" si="0"/>
        <v>2032</v>
      </c>
      <c r="L22" s="131">
        <f t="shared" si="0"/>
        <v>2033</v>
      </c>
      <c r="M22" s="131">
        <f t="shared" si="0"/>
        <v>2034</v>
      </c>
      <c r="N22" s="131">
        <f t="shared" si="0"/>
        <v>2035</v>
      </c>
      <c r="O22" s="131">
        <f t="shared" si="0"/>
        <v>2036</v>
      </c>
      <c r="P22" s="131">
        <f t="shared" si="0"/>
        <v>2037</v>
      </c>
      <c r="Q22" s="131">
        <f t="shared" si="0"/>
        <v>2038</v>
      </c>
      <c r="R22" s="131">
        <f t="shared" si="0"/>
        <v>2039</v>
      </c>
      <c r="S22" s="131">
        <f t="shared" si="0"/>
        <v>2040</v>
      </c>
      <c r="T22" s="131">
        <f t="shared" si="0"/>
        <v>2041</v>
      </c>
      <c r="U22" s="131">
        <f t="shared" si="0"/>
        <v>2042</v>
      </c>
      <c r="V22" s="131">
        <f t="shared" si="0"/>
        <v>2043</v>
      </c>
      <c r="W22" s="131">
        <f t="shared" ref="W22:AI23" si="1">+V22+1</f>
        <v>2044</v>
      </c>
      <c r="X22" s="131">
        <f t="shared" si="1"/>
        <v>2045</v>
      </c>
      <c r="Y22" s="131">
        <f t="shared" si="1"/>
        <v>2046</v>
      </c>
      <c r="Z22" s="131">
        <f t="shared" si="1"/>
        <v>2047</v>
      </c>
      <c r="AA22" s="131">
        <f t="shared" si="1"/>
        <v>2048</v>
      </c>
      <c r="AB22" s="131">
        <f t="shared" si="1"/>
        <v>2049</v>
      </c>
      <c r="AC22" s="131">
        <f t="shared" si="1"/>
        <v>2050</v>
      </c>
      <c r="AD22" s="131">
        <f t="shared" si="1"/>
        <v>2051</v>
      </c>
      <c r="AE22" s="131">
        <f t="shared" si="1"/>
        <v>2052</v>
      </c>
      <c r="AF22" s="131">
        <f t="shared" si="1"/>
        <v>2053</v>
      </c>
      <c r="AG22" s="131">
        <f t="shared" si="1"/>
        <v>2054</v>
      </c>
      <c r="AH22" s="131">
        <f t="shared" si="1"/>
        <v>2055</v>
      </c>
      <c r="AI22" s="131">
        <f t="shared" si="1"/>
        <v>2056</v>
      </c>
    </row>
    <row r="23" spans="2:35" s="377" customFormat="1" ht="12.75" customHeight="1">
      <c r="B23" s="406"/>
      <c r="C23" s="389"/>
      <c r="D23" s="376" t="s">
        <v>574</v>
      </c>
      <c r="E23" s="133">
        <v>0</v>
      </c>
      <c r="F23" s="133">
        <f>+E23+1</f>
        <v>1</v>
      </c>
      <c r="G23" s="133">
        <f t="shared" si="0"/>
        <v>2</v>
      </c>
      <c r="H23" s="133">
        <f t="shared" si="0"/>
        <v>3</v>
      </c>
      <c r="I23" s="133">
        <f t="shared" si="0"/>
        <v>4</v>
      </c>
      <c r="J23" s="133">
        <f t="shared" si="0"/>
        <v>5</v>
      </c>
      <c r="K23" s="133">
        <f t="shared" si="0"/>
        <v>6</v>
      </c>
      <c r="L23" s="133">
        <f t="shared" si="0"/>
        <v>7</v>
      </c>
      <c r="M23" s="133">
        <f t="shared" si="0"/>
        <v>8</v>
      </c>
      <c r="N23" s="133">
        <f t="shared" si="0"/>
        <v>9</v>
      </c>
      <c r="O23" s="133">
        <f t="shared" si="0"/>
        <v>10</v>
      </c>
      <c r="P23" s="133">
        <f t="shared" si="0"/>
        <v>11</v>
      </c>
      <c r="Q23" s="133">
        <f t="shared" si="0"/>
        <v>12</v>
      </c>
      <c r="R23" s="133">
        <f t="shared" si="0"/>
        <v>13</v>
      </c>
      <c r="S23" s="133">
        <f t="shared" si="0"/>
        <v>14</v>
      </c>
      <c r="T23" s="133">
        <f t="shared" si="0"/>
        <v>15</v>
      </c>
      <c r="U23" s="133">
        <f t="shared" si="0"/>
        <v>16</v>
      </c>
      <c r="V23" s="133">
        <f t="shared" si="0"/>
        <v>17</v>
      </c>
      <c r="W23" s="133">
        <f t="shared" si="1"/>
        <v>18</v>
      </c>
      <c r="X23" s="133">
        <f t="shared" si="1"/>
        <v>19</v>
      </c>
      <c r="Y23" s="133">
        <f t="shared" si="1"/>
        <v>20</v>
      </c>
      <c r="Z23" s="133">
        <f t="shared" si="1"/>
        <v>21</v>
      </c>
      <c r="AA23" s="133">
        <f t="shared" si="1"/>
        <v>22</v>
      </c>
      <c r="AB23" s="133">
        <f t="shared" si="1"/>
        <v>23</v>
      </c>
      <c r="AC23" s="133">
        <f t="shared" si="1"/>
        <v>24</v>
      </c>
      <c r="AD23" s="133">
        <f t="shared" si="1"/>
        <v>25</v>
      </c>
      <c r="AE23" s="133">
        <f t="shared" si="1"/>
        <v>26</v>
      </c>
      <c r="AF23" s="133">
        <f t="shared" si="1"/>
        <v>27</v>
      </c>
      <c r="AG23" s="133">
        <f t="shared" si="1"/>
        <v>28</v>
      </c>
      <c r="AH23" s="133">
        <f t="shared" si="1"/>
        <v>29</v>
      </c>
      <c r="AI23" s="133">
        <f t="shared" si="1"/>
        <v>30</v>
      </c>
    </row>
    <row r="24" spans="2:35" s="381" customFormat="1">
      <c r="B24" s="119" t="s">
        <v>614</v>
      </c>
      <c r="C24" s="390" t="s">
        <v>115</v>
      </c>
      <c r="D24" s="394"/>
      <c r="E24" s="387" t="e">
        <f>+'11'!D9</f>
        <v>#DIV/0!</v>
      </c>
      <c r="F24" s="387" t="e">
        <f>+'11'!E9</f>
        <v>#DIV/0!</v>
      </c>
      <c r="G24" s="387" t="e">
        <f>+'11'!F9</f>
        <v>#DIV/0!</v>
      </c>
      <c r="H24" s="387" t="e">
        <f>+'11'!G9</f>
        <v>#DIV/0!</v>
      </c>
      <c r="I24" s="387" t="e">
        <f>+'11'!H9</f>
        <v>#DIV/0!</v>
      </c>
      <c r="J24" s="387" t="e">
        <f>+'11'!I9</f>
        <v>#DIV/0!</v>
      </c>
      <c r="K24" s="387" t="e">
        <f>+'11'!J9</f>
        <v>#DIV/0!</v>
      </c>
      <c r="L24" s="387" t="e">
        <f>+'11'!K9</f>
        <v>#DIV/0!</v>
      </c>
      <c r="M24" s="387" t="e">
        <f>+'11'!L9</f>
        <v>#DIV/0!</v>
      </c>
      <c r="N24" s="387" t="e">
        <f>+'11'!M9</f>
        <v>#DIV/0!</v>
      </c>
      <c r="O24" s="387" t="e">
        <f>+'11'!N9</f>
        <v>#DIV/0!</v>
      </c>
      <c r="P24" s="387" t="e">
        <f>+'11'!O9</f>
        <v>#DIV/0!</v>
      </c>
      <c r="Q24" s="387" t="e">
        <f>+'11'!P9</f>
        <v>#DIV/0!</v>
      </c>
      <c r="R24" s="387" t="e">
        <f>+'11'!Q9</f>
        <v>#DIV/0!</v>
      </c>
      <c r="S24" s="387" t="e">
        <f>+'11'!R9</f>
        <v>#DIV/0!</v>
      </c>
      <c r="T24" s="387" t="e">
        <f>+'11'!S9</f>
        <v>#DIV/0!</v>
      </c>
      <c r="U24" s="387" t="e">
        <f>+'11'!T9</f>
        <v>#DIV/0!</v>
      </c>
      <c r="V24" s="387" t="e">
        <f>+'11'!U9</f>
        <v>#DIV/0!</v>
      </c>
      <c r="W24" s="387" t="e">
        <f>+'11'!V9</f>
        <v>#DIV/0!</v>
      </c>
      <c r="X24" s="387" t="e">
        <f>+'11'!W9</f>
        <v>#DIV/0!</v>
      </c>
      <c r="Y24" s="387" t="e">
        <f>+'11'!X9</f>
        <v>#DIV/0!</v>
      </c>
      <c r="Z24" s="387" t="e">
        <f>+'11'!Y9</f>
        <v>#DIV/0!</v>
      </c>
      <c r="AA24" s="387" t="e">
        <f>+'11'!Z9</f>
        <v>#DIV/0!</v>
      </c>
      <c r="AB24" s="387" t="e">
        <f>+'11'!AA9</f>
        <v>#DIV/0!</v>
      </c>
      <c r="AC24" s="387" t="e">
        <f>+'11'!AB9</f>
        <v>#DIV/0!</v>
      </c>
      <c r="AD24" s="387" t="e">
        <f>+'11'!AC9</f>
        <v>#DIV/0!</v>
      </c>
      <c r="AE24" s="387" t="e">
        <f>+'11'!AD9</f>
        <v>#DIV/0!</v>
      </c>
      <c r="AF24" s="387" t="e">
        <f>+'11'!AE9</f>
        <v>#DIV/0!</v>
      </c>
      <c r="AG24" s="387" t="e">
        <f>+'11'!AF9</f>
        <v>#DIV/0!</v>
      </c>
      <c r="AH24" s="387" t="e">
        <f>+'11'!AG9</f>
        <v>#DIV/0!</v>
      </c>
      <c r="AI24" s="387" t="e">
        <f>+'11'!AH9</f>
        <v>#DIV/0!</v>
      </c>
    </row>
    <row r="25" spans="2:35" s="381" customFormat="1">
      <c r="B25" s="119" t="str">
        <f>'11'!B13</f>
        <v>Cash Flows After Debt (CFAD)</v>
      </c>
      <c r="C25" s="390" t="s">
        <v>115</v>
      </c>
      <c r="D25" s="394"/>
      <c r="E25" s="387" t="e">
        <f>'11'!D13</f>
        <v>#DIV/0!</v>
      </c>
      <c r="F25" s="387" t="e">
        <f>'11'!E13</f>
        <v>#DIV/0!</v>
      </c>
      <c r="G25" s="387" t="e">
        <f>'11'!F13</f>
        <v>#DIV/0!</v>
      </c>
      <c r="H25" s="387" t="e">
        <f>'11'!G13</f>
        <v>#DIV/0!</v>
      </c>
      <c r="I25" s="387" t="e">
        <f>'11'!H13</f>
        <v>#DIV/0!</v>
      </c>
      <c r="J25" s="387" t="e">
        <f>'11'!I13</f>
        <v>#DIV/0!</v>
      </c>
      <c r="K25" s="387" t="e">
        <f>'11'!J13</f>
        <v>#DIV/0!</v>
      </c>
      <c r="L25" s="387" t="e">
        <f>'11'!K13</f>
        <v>#DIV/0!</v>
      </c>
      <c r="M25" s="387" t="e">
        <f>'11'!L13</f>
        <v>#DIV/0!</v>
      </c>
      <c r="N25" s="387" t="e">
        <f>'11'!M13</f>
        <v>#DIV/0!</v>
      </c>
      <c r="O25" s="387" t="e">
        <f>'11'!N13</f>
        <v>#DIV/0!</v>
      </c>
      <c r="P25" s="387" t="e">
        <f>'11'!O13</f>
        <v>#DIV/0!</v>
      </c>
      <c r="Q25" s="387" t="e">
        <f>'11'!P13</f>
        <v>#DIV/0!</v>
      </c>
      <c r="R25" s="387" t="e">
        <f>'11'!Q13</f>
        <v>#DIV/0!</v>
      </c>
      <c r="S25" s="387" t="e">
        <f>'11'!R13</f>
        <v>#DIV/0!</v>
      </c>
      <c r="T25" s="387" t="e">
        <f>'11'!S13</f>
        <v>#DIV/0!</v>
      </c>
      <c r="U25" s="387" t="e">
        <f>'11'!T13</f>
        <v>#DIV/0!</v>
      </c>
      <c r="V25" s="387" t="e">
        <f>'11'!U13</f>
        <v>#DIV/0!</v>
      </c>
      <c r="W25" s="387" t="e">
        <f>'11'!V13</f>
        <v>#DIV/0!</v>
      </c>
      <c r="X25" s="387" t="e">
        <f>'11'!W13</f>
        <v>#DIV/0!</v>
      </c>
      <c r="Y25" s="387" t="e">
        <f>'11'!X13</f>
        <v>#DIV/0!</v>
      </c>
      <c r="Z25" s="387" t="e">
        <f>'11'!Y13</f>
        <v>#DIV/0!</v>
      </c>
      <c r="AA25" s="387" t="e">
        <f>'11'!Z13</f>
        <v>#DIV/0!</v>
      </c>
      <c r="AB25" s="387" t="e">
        <f>'11'!AA13</f>
        <v>#DIV/0!</v>
      </c>
      <c r="AC25" s="387" t="e">
        <f>'11'!AB13</f>
        <v>#DIV/0!</v>
      </c>
      <c r="AD25" s="387" t="e">
        <f>'11'!AC13</f>
        <v>#DIV/0!</v>
      </c>
      <c r="AE25" s="387" t="e">
        <f>'11'!AD13</f>
        <v>#DIV/0!</v>
      </c>
      <c r="AF25" s="387" t="e">
        <f>'11'!AE13</f>
        <v>#DIV/0!</v>
      </c>
      <c r="AG25" s="387" t="e">
        <f>'11'!AF13</f>
        <v>#DIV/0!</v>
      </c>
      <c r="AH25" s="387" t="e">
        <f>'11'!AG13</f>
        <v>#DIV/0!</v>
      </c>
      <c r="AI25" s="387" t="e">
        <f>'11'!AH13</f>
        <v>#DIV/0!</v>
      </c>
    </row>
    <row r="26" spans="2:35">
      <c r="B26" s="386" t="s">
        <v>615</v>
      </c>
      <c r="C26" s="390" t="s">
        <v>115</v>
      </c>
      <c r="D26" s="394"/>
      <c r="E26" s="407" t="e">
        <f>'11'!D21-'7'!C11*'5'!$E$59</f>
        <v>#DIV/0!</v>
      </c>
      <c r="F26" s="407" t="e">
        <f>'11'!E21</f>
        <v>#DIV/0!</v>
      </c>
      <c r="G26" s="407" t="e">
        <f>'11'!F21</f>
        <v>#DIV/0!</v>
      </c>
      <c r="H26" s="407" t="e">
        <f>'11'!G21</f>
        <v>#DIV/0!</v>
      </c>
      <c r="I26" s="407" t="e">
        <f>'11'!H21</f>
        <v>#DIV/0!</v>
      </c>
      <c r="J26" s="407" t="e">
        <f>'11'!I21</f>
        <v>#DIV/0!</v>
      </c>
      <c r="K26" s="407" t="e">
        <f>'11'!J21</f>
        <v>#DIV/0!</v>
      </c>
      <c r="L26" s="407" t="e">
        <f>'11'!K21</f>
        <v>#DIV/0!</v>
      </c>
      <c r="M26" s="407" t="e">
        <f>'11'!L21</f>
        <v>#DIV/0!</v>
      </c>
      <c r="N26" s="407" t="e">
        <f>'11'!M21</f>
        <v>#DIV/0!</v>
      </c>
      <c r="O26" s="407" t="e">
        <f>'11'!N21</f>
        <v>#DIV/0!</v>
      </c>
      <c r="P26" s="407" t="e">
        <f>'11'!O21</f>
        <v>#DIV/0!</v>
      </c>
      <c r="Q26" s="407" t="e">
        <f>'11'!P21</f>
        <v>#DIV/0!</v>
      </c>
      <c r="R26" s="407" t="e">
        <f>'11'!Q21</f>
        <v>#DIV/0!</v>
      </c>
      <c r="S26" s="407" t="e">
        <f>'11'!R21</f>
        <v>#DIV/0!</v>
      </c>
      <c r="T26" s="407" t="e">
        <f>'11'!S21</f>
        <v>#DIV/0!</v>
      </c>
      <c r="U26" s="407" t="e">
        <f>'11'!T21</f>
        <v>#DIV/0!</v>
      </c>
      <c r="V26" s="407" t="e">
        <f>'11'!U21</f>
        <v>#DIV/0!</v>
      </c>
      <c r="W26" s="407" t="e">
        <f>'11'!V21</f>
        <v>#DIV/0!</v>
      </c>
      <c r="X26" s="407" t="e">
        <f>'11'!W21</f>
        <v>#DIV/0!</v>
      </c>
      <c r="Y26" s="407" t="e">
        <f>'11'!X21</f>
        <v>#DIV/0!</v>
      </c>
      <c r="Z26" s="407" t="e">
        <f>'11'!Y21</f>
        <v>#DIV/0!</v>
      </c>
      <c r="AA26" s="407" t="e">
        <f>'11'!Z21</f>
        <v>#DIV/0!</v>
      </c>
      <c r="AB26" s="407" t="e">
        <f>'11'!AA21</f>
        <v>#DIV/0!</v>
      </c>
      <c r="AC26" s="407" t="e">
        <f>'11'!AB21</f>
        <v>#DIV/0!</v>
      </c>
      <c r="AD26" s="407" t="e">
        <f>'11'!AC21</f>
        <v>#DIV/0!</v>
      </c>
      <c r="AE26" s="407" t="e">
        <f>'11'!AD21</f>
        <v>#DIV/0!</v>
      </c>
      <c r="AF26" s="407" t="e">
        <f>'11'!AE21</f>
        <v>#DIV/0!</v>
      </c>
      <c r="AG26" s="407" t="e">
        <f>'11'!AF21</f>
        <v>#DIV/0!</v>
      </c>
      <c r="AH26" s="407" t="e">
        <f>'11'!AG21</f>
        <v>#DIV/0!</v>
      </c>
      <c r="AI26" s="407" t="e">
        <f>'11'!AH21</f>
        <v>#DIV/0!</v>
      </c>
    </row>
    <row r="27" spans="2:35">
      <c r="B27" s="386"/>
    </row>
    <row r="28" spans="2:35">
      <c r="B28" s="148" t="s">
        <v>616</v>
      </c>
      <c r="C28" s="408" t="s">
        <v>117</v>
      </c>
      <c r="D28" s="396" t="e">
        <f>IRR(E24:AH24)</f>
        <v>#VALUE!</v>
      </c>
      <c r="E28" s="409"/>
    </row>
    <row r="29" spans="2:35">
      <c r="B29" s="148" t="s">
        <v>617</v>
      </c>
      <c r="C29" s="408" t="s">
        <v>115</v>
      </c>
      <c r="D29" s="410" t="e">
        <f>NPV('5'!E67,'12'!F24:AI24)-'7'!C42</f>
        <v>#DIV/0!</v>
      </c>
    </row>
    <row r="30" spans="2:35">
      <c r="B30" s="411"/>
      <c r="C30" s="408"/>
      <c r="D30" s="395"/>
      <c r="E30" s="391"/>
      <c r="F30" s="391"/>
    </row>
    <row r="31" spans="2:35">
      <c r="B31" s="148" t="s">
        <v>618</v>
      </c>
      <c r="C31" s="408" t="s">
        <v>117</v>
      </c>
      <c r="D31" s="396" t="e">
        <f>IRR(E25:AI25)</f>
        <v>#VALUE!</v>
      </c>
    </row>
    <row r="32" spans="2:35">
      <c r="B32" s="148" t="s">
        <v>619</v>
      </c>
      <c r="C32" s="408" t="s">
        <v>115</v>
      </c>
      <c r="D32" s="395" t="e">
        <f>NPV('5'!E67,'12'!E26:AH26)</f>
        <v>#DIV/0!</v>
      </c>
    </row>
    <row r="33" spans="2:35">
      <c r="B33" s="411"/>
      <c r="C33" s="408"/>
      <c r="D33" s="396"/>
    </row>
    <row r="36" spans="2:35" s="377" customFormat="1" ht="12.75" customHeight="1">
      <c r="B36" s="406" t="s">
        <v>154</v>
      </c>
      <c r="C36" s="389"/>
      <c r="D36" s="376" t="s">
        <v>573</v>
      </c>
      <c r="E36" s="131">
        <f>'5'!E5</f>
        <v>2026</v>
      </c>
      <c r="F36" s="131">
        <f t="shared" ref="F36:AI36" si="2">+E36+1</f>
        <v>2027</v>
      </c>
      <c r="G36" s="131">
        <f t="shared" si="2"/>
        <v>2028</v>
      </c>
      <c r="H36" s="131">
        <f t="shared" si="2"/>
        <v>2029</v>
      </c>
      <c r="I36" s="131">
        <f t="shared" si="2"/>
        <v>2030</v>
      </c>
      <c r="J36" s="131">
        <f t="shared" si="2"/>
        <v>2031</v>
      </c>
      <c r="K36" s="131">
        <f t="shared" si="2"/>
        <v>2032</v>
      </c>
      <c r="L36" s="131">
        <f t="shared" si="2"/>
        <v>2033</v>
      </c>
      <c r="M36" s="131">
        <f t="shared" si="2"/>
        <v>2034</v>
      </c>
      <c r="N36" s="131">
        <f t="shared" si="2"/>
        <v>2035</v>
      </c>
      <c r="O36" s="131">
        <f t="shared" si="2"/>
        <v>2036</v>
      </c>
      <c r="P36" s="131">
        <f t="shared" si="2"/>
        <v>2037</v>
      </c>
      <c r="Q36" s="131">
        <f t="shared" si="2"/>
        <v>2038</v>
      </c>
      <c r="R36" s="131">
        <f t="shared" si="2"/>
        <v>2039</v>
      </c>
      <c r="S36" s="131">
        <f t="shared" si="2"/>
        <v>2040</v>
      </c>
      <c r="T36" s="131">
        <f t="shared" si="2"/>
        <v>2041</v>
      </c>
      <c r="U36" s="131">
        <f t="shared" si="2"/>
        <v>2042</v>
      </c>
      <c r="V36" s="131">
        <f t="shared" si="2"/>
        <v>2043</v>
      </c>
      <c r="W36" s="131">
        <f t="shared" si="2"/>
        <v>2044</v>
      </c>
      <c r="X36" s="131">
        <f t="shared" si="2"/>
        <v>2045</v>
      </c>
      <c r="Y36" s="131">
        <f t="shared" si="2"/>
        <v>2046</v>
      </c>
      <c r="Z36" s="131">
        <f t="shared" si="2"/>
        <v>2047</v>
      </c>
      <c r="AA36" s="131">
        <f t="shared" si="2"/>
        <v>2048</v>
      </c>
      <c r="AB36" s="131">
        <f t="shared" si="2"/>
        <v>2049</v>
      </c>
      <c r="AC36" s="131">
        <f t="shared" si="2"/>
        <v>2050</v>
      </c>
      <c r="AD36" s="131">
        <f t="shared" si="2"/>
        <v>2051</v>
      </c>
      <c r="AE36" s="131">
        <f t="shared" si="2"/>
        <v>2052</v>
      </c>
      <c r="AF36" s="131">
        <f t="shared" si="2"/>
        <v>2053</v>
      </c>
      <c r="AG36" s="131">
        <f t="shared" si="2"/>
        <v>2054</v>
      </c>
      <c r="AH36" s="131">
        <f t="shared" si="2"/>
        <v>2055</v>
      </c>
      <c r="AI36" s="131">
        <f t="shared" si="2"/>
        <v>2056</v>
      </c>
    </row>
    <row r="37" spans="2:35" s="377" customFormat="1" ht="12.75" customHeight="1">
      <c r="B37" s="406"/>
      <c r="C37" s="389"/>
      <c r="D37" s="376" t="s">
        <v>574</v>
      </c>
      <c r="E37" s="133">
        <v>0</v>
      </c>
      <c r="F37" s="133">
        <f t="shared" ref="F37:AI37" si="3">+E37+1</f>
        <v>1</v>
      </c>
      <c r="G37" s="133">
        <f t="shared" si="3"/>
        <v>2</v>
      </c>
      <c r="H37" s="133">
        <f t="shared" si="3"/>
        <v>3</v>
      </c>
      <c r="I37" s="133">
        <f t="shared" si="3"/>
        <v>4</v>
      </c>
      <c r="J37" s="133">
        <f t="shared" si="3"/>
        <v>5</v>
      </c>
      <c r="K37" s="133">
        <f t="shared" si="3"/>
        <v>6</v>
      </c>
      <c r="L37" s="133">
        <f t="shared" si="3"/>
        <v>7</v>
      </c>
      <c r="M37" s="133">
        <f t="shared" si="3"/>
        <v>8</v>
      </c>
      <c r="N37" s="133">
        <f t="shared" si="3"/>
        <v>9</v>
      </c>
      <c r="O37" s="133">
        <f t="shared" si="3"/>
        <v>10</v>
      </c>
      <c r="P37" s="133">
        <f t="shared" si="3"/>
        <v>11</v>
      </c>
      <c r="Q37" s="133">
        <f t="shared" si="3"/>
        <v>12</v>
      </c>
      <c r="R37" s="133">
        <f t="shared" si="3"/>
        <v>13</v>
      </c>
      <c r="S37" s="133">
        <f t="shared" si="3"/>
        <v>14</v>
      </c>
      <c r="T37" s="133">
        <f t="shared" si="3"/>
        <v>15</v>
      </c>
      <c r="U37" s="133">
        <f t="shared" si="3"/>
        <v>16</v>
      </c>
      <c r="V37" s="133">
        <f t="shared" si="3"/>
        <v>17</v>
      </c>
      <c r="W37" s="133">
        <f t="shared" si="3"/>
        <v>18</v>
      </c>
      <c r="X37" s="133">
        <f t="shared" si="3"/>
        <v>19</v>
      </c>
      <c r="Y37" s="133">
        <f t="shared" si="3"/>
        <v>20</v>
      </c>
      <c r="Z37" s="133">
        <f t="shared" si="3"/>
        <v>21</v>
      </c>
      <c r="AA37" s="133">
        <f t="shared" si="3"/>
        <v>22</v>
      </c>
      <c r="AB37" s="133">
        <f t="shared" si="3"/>
        <v>23</v>
      </c>
      <c r="AC37" s="133">
        <f t="shared" si="3"/>
        <v>24</v>
      </c>
      <c r="AD37" s="133">
        <f t="shared" si="3"/>
        <v>25</v>
      </c>
      <c r="AE37" s="133">
        <f t="shared" si="3"/>
        <v>26</v>
      </c>
      <c r="AF37" s="133">
        <f t="shared" si="3"/>
        <v>27</v>
      </c>
      <c r="AG37" s="133">
        <f t="shared" si="3"/>
        <v>28</v>
      </c>
      <c r="AH37" s="133">
        <f t="shared" si="3"/>
        <v>29</v>
      </c>
      <c r="AI37" s="133">
        <f t="shared" si="3"/>
        <v>30</v>
      </c>
    </row>
    <row r="38" spans="2:35">
      <c r="B38" s="119" t="s">
        <v>614</v>
      </c>
      <c r="C38" s="390" t="s">
        <v>115</v>
      </c>
      <c r="D38" s="162"/>
      <c r="E38" s="393" t="e">
        <f>'11'!D9</f>
        <v>#DIV/0!</v>
      </c>
      <c r="F38" s="393" t="e">
        <f>'11'!E9</f>
        <v>#DIV/0!</v>
      </c>
      <c r="G38" s="393" t="e">
        <f>'11'!F9</f>
        <v>#DIV/0!</v>
      </c>
      <c r="H38" s="393" t="e">
        <f>'11'!G9</f>
        <v>#DIV/0!</v>
      </c>
      <c r="I38" s="393" t="e">
        <f>'11'!H9</f>
        <v>#DIV/0!</v>
      </c>
      <c r="J38" s="393" t="e">
        <f>'11'!I9</f>
        <v>#DIV/0!</v>
      </c>
      <c r="K38" s="393" t="e">
        <f>'11'!J9</f>
        <v>#DIV/0!</v>
      </c>
      <c r="L38" s="393" t="e">
        <f>'11'!K9</f>
        <v>#DIV/0!</v>
      </c>
      <c r="M38" s="393" t="e">
        <f>'11'!L9</f>
        <v>#DIV/0!</v>
      </c>
      <c r="N38" s="393" t="e">
        <f>'11'!M9</f>
        <v>#DIV/0!</v>
      </c>
      <c r="O38" s="393" t="e">
        <f>'11'!N9</f>
        <v>#DIV/0!</v>
      </c>
      <c r="P38" s="393" t="e">
        <f>'11'!O9</f>
        <v>#DIV/0!</v>
      </c>
      <c r="Q38" s="393" t="e">
        <f>'11'!P9</f>
        <v>#DIV/0!</v>
      </c>
      <c r="R38" s="393" t="e">
        <f>'11'!Q9</f>
        <v>#DIV/0!</v>
      </c>
      <c r="S38" s="393" t="e">
        <f>'11'!R9</f>
        <v>#DIV/0!</v>
      </c>
      <c r="T38" s="393" t="e">
        <f>'11'!S9</f>
        <v>#DIV/0!</v>
      </c>
      <c r="U38" s="393" t="e">
        <f>'11'!T9</f>
        <v>#DIV/0!</v>
      </c>
      <c r="V38" s="393" t="e">
        <f>'11'!U9</f>
        <v>#DIV/0!</v>
      </c>
      <c r="W38" s="393" t="e">
        <f>'11'!V9</f>
        <v>#DIV/0!</v>
      </c>
      <c r="X38" s="393" t="e">
        <f>'11'!W9</f>
        <v>#DIV/0!</v>
      </c>
      <c r="Y38" s="393" t="e">
        <f>'11'!X9</f>
        <v>#DIV/0!</v>
      </c>
      <c r="Z38" s="393" t="e">
        <f>'11'!Y9</f>
        <v>#DIV/0!</v>
      </c>
      <c r="AA38" s="393" t="e">
        <f>'11'!Z9</f>
        <v>#DIV/0!</v>
      </c>
      <c r="AB38" s="393" t="e">
        <f>'11'!AA9</f>
        <v>#DIV/0!</v>
      </c>
      <c r="AC38" s="393" t="e">
        <f>'11'!AB9</f>
        <v>#DIV/0!</v>
      </c>
      <c r="AD38" s="393" t="e">
        <f>'11'!AC9</f>
        <v>#DIV/0!</v>
      </c>
      <c r="AE38" s="393" t="e">
        <f>'11'!AD9</f>
        <v>#DIV/0!</v>
      </c>
      <c r="AF38" s="393" t="e">
        <f>'11'!AE9</f>
        <v>#DIV/0!</v>
      </c>
      <c r="AG38" s="393" t="e">
        <f>'11'!AF9</f>
        <v>#DIV/0!</v>
      </c>
      <c r="AH38" s="393" t="e">
        <f>'11'!AG9</f>
        <v>#DIV/0!</v>
      </c>
      <c r="AI38" s="393" t="e">
        <f>'11'!AH9</f>
        <v>#DIV/0!</v>
      </c>
    </row>
    <row r="39" spans="2:35">
      <c r="B39" s="119" t="s">
        <v>620</v>
      </c>
      <c r="C39" s="390" t="s">
        <v>115</v>
      </c>
      <c r="D39" s="162"/>
      <c r="E39" s="393">
        <f>E40+E41</f>
        <v>0</v>
      </c>
      <c r="F39" s="393" t="e">
        <f t="shared" ref="F39:AH39" si="4">F40+F41</f>
        <v>#DIV/0!</v>
      </c>
      <c r="G39" s="393" t="e">
        <f t="shared" si="4"/>
        <v>#DIV/0!</v>
      </c>
      <c r="H39" s="393" t="e">
        <f t="shared" si="4"/>
        <v>#DIV/0!</v>
      </c>
      <c r="I39" s="393" t="e">
        <f t="shared" si="4"/>
        <v>#DIV/0!</v>
      </c>
      <c r="J39" s="393" t="e">
        <f t="shared" si="4"/>
        <v>#DIV/0!</v>
      </c>
      <c r="K39" s="393" t="e">
        <f t="shared" si="4"/>
        <v>#DIV/0!</v>
      </c>
      <c r="L39" s="393" t="e">
        <f t="shared" si="4"/>
        <v>#DIV/0!</v>
      </c>
      <c r="M39" s="393" t="e">
        <f t="shared" si="4"/>
        <v>#DIV/0!</v>
      </c>
      <c r="N39" s="393" t="e">
        <f t="shared" si="4"/>
        <v>#DIV/0!</v>
      </c>
      <c r="O39" s="393" t="e">
        <f>O40+O41</f>
        <v>#DIV/0!</v>
      </c>
      <c r="P39" s="393" t="e">
        <f t="shared" si="4"/>
        <v>#DIV/0!</v>
      </c>
      <c r="Q39" s="393" t="e">
        <f t="shared" si="4"/>
        <v>#DIV/0!</v>
      </c>
      <c r="R39" s="393" t="e">
        <f t="shared" si="4"/>
        <v>#DIV/0!</v>
      </c>
      <c r="S39" s="393" t="e">
        <f t="shared" si="4"/>
        <v>#DIV/0!</v>
      </c>
      <c r="T39" s="393" t="e">
        <f t="shared" si="4"/>
        <v>#DIV/0!</v>
      </c>
      <c r="U39" s="393" t="e">
        <f t="shared" si="4"/>
        <v>#DIV/0!</v>
      </c>
      <c r="V39" s="393" t="e">
        <f t="shared" si="4"/>
        <v>#DIV/0!</v>
      </c>
      <c r="W39" s="393" t="e">
        <f t="shared" si="4"/>
        <v>#DIV/0!</v>
      </c>
      <c r="X39" s="393" t="e">
        <f t="shared" si="4"/>
        <v>#DIV/0!</v>
      </c>
      <c r="Y39" s="393" t="e">
        <f t="shared" si="4"/>
        <v>#DIV/0!</v>
      </c>
      <c r="Z39" s="393">
        <f t="shared" si="4"/>
        <v>0</v>
      </c>
      <c r="AA39" s="393">
        <f t="shared" si="4"/>
        <v>0</v>
      </c>
      <c r="AB39" s="393">
        <f t="shared" si="4"/>
        <v>0</v>
      </c>
      <c r="AC39" s="393">
        <f t="shared" si="4"/>
        <v>0</v>
      </c>
      <c r="AD39" s="393">
        <f t="shared" si="4"/>
        <v>0</v>
      </c>
      <c r="AE39" s="393">
        <f t="shared" si="4"/>
        <v>0</v>
      </c>
      <c r="AF39" s="393">
        <f t="shared" si="4"/>
        <v>0</v>
      </c>
      <c r="AG39" s="393">
        <f t="shared" si="4"/>
        <v>0</v>
      </c>
      <c r="AH39" s="393">
        <f t="shared" si="4"/>
        <v>0</v>
      </c>
      <c r="AI39" s="393">
        <f t="shared" ref="AI39" si="5">AI40+AI41</f>
        <v>0</v>
      </c>
    </row>
    <row r="40" spans="2:35">
      <c r="B40" s="120" t="s">
        <v>585</v>
      </c>
      <c r="C40" s="390" t="s">
        <v>115</v>
      </c>
      <c r="D40" s="162"/>
      <c r="E40" s="393">
        <f>'10'!E5</f>
        <v>0</v>
      </c>
      <c r="F40" s="393">
        <f>'10'!F5</f>
        <v>0</v>
      </c>
      <c r="G40" s="393">
        <f>'10'!G5</f>
        <v>0</v>
      </c>
      <c r="H40" s="393">
        <f>'10'!H5</f>
        <v>0</v>
      </c>
      <c r="I40" s="393">
        <f>'10'!I5</f>
        <v>0</v>
      </c>
      <c r="J40" s="393">
        <f>'10'!J5</f>
        <v>0</v>
      </c>
      <c r="K40" s="393">
        <f>'10'!K5</f>
        <v>0</v>
      </c>
      <c r="L40" s="393">
        <f>'10'!L5</f>
        <v>0</v>
      </c>
      <c r="M40" s="393">
        <f>'10'!M5</f>
        <v>0</v>
      </c>
      <c r="N40" s="393">
        <f>'10'!N5</f>
        <v>0</v>
      </c>
      <c r="O40" s="393">
        <f>'10'!O5</f>
        <v>0</v>
      </c>
      <c r="P40" s="393">
        <f>'10'!P5</f>
        <v>0</v>
      </c>
      <c r="Q40" s="393">
        <f>'10'!Q5</f>
        <v>0</v>
      </c>
      <c r="R40" s="393">
        <f>'10'!R5</f>
        <v>0</v>
      </c>
      <c r="S40" s="393">
        <f>'10'!S5</f>
        <v>0</v>
      </c>
      <c r="T40" s="393">
        <f>'10'!T5</f>
        <v>0</v>
      </c>
      <c r="U40" s="393">
        <f>'10'!U5</f>
        <v>0</v>
      </c>
      <c r="V40" s="393">
        <f>'10'!V5</f>
        <v>0</v>
      </c>
      <c r="W40" s="393">
        <f>'10'!W5</f>
        <v>0</v>
      </c>
      <c r="X40" s="393">
        <f>'10'!X5</f>
        <v>0</v>
      </c>
      <c r="Y40" s="393">
        <f>'10'!Y5</f>
        <v>0</v>
      </c>
      <c r="Z40" s="393">
        <f>'10'!Z5</f>
        <v>0</v>
      </c>
      <c r="AA40" s="393">
        <f>'10'!AA5</f>
        <v>0</v>
      </c>
      <c r="AB40" s="393">
        <f>'10'!AB5</f>
        <v>0</v>
      </c>
      <c r="AC40" s="393">
        <f>'10'!AC5</f>
        <v>0</v>
      </c>
      <c r="AD40" s="393">
        <f>'10'!AD5</f>
        <v>0</v>
      </c>
      <c r="AE40" s="393">
        <f>'10'!AE5</f>
        <v>0</v>
      </c>
      <c r="AF40" s="393">
        <f>'10'!AF5</f>
        <v>0</v>
      </c>
      <c r="AG40" s="393">
        <f>'10'!AG5</f>
        <v>0</v>
      </c>
      <c r="AH40" s="393">
        <f>'10'!AH5</f>
        <v>0</v>
      </c>
      <c r="AI40" s="393">
        <f>'10'!AI5</f>
        <v>0</v>
      </c>
    </row>
    <row r="41" spans="2:35">
      <c r="B41" s="120" t="s">
        <v>586</v>
      </c>
      <c r="C41" s="390" t="s">
        <v>115</v>
      </c>
      <c r="D41" s="162"/>
      <c r="E41" s="393">
        <f>'10'!E6</f>
        <v>0</v>
      </c>
      <c r="F41" s="393" t="e">
        <f>'10'!F6</f>
        <v>#DIV/0!</v>
      </c>
      <c r="G41" s="393" t="e">
        <f>'10'!G6</f>
        <v>#DIV/0!</v>
      </c>
      <c r="H41" s="393" t="e">
        <f>'10'!H6</f>
        <v>#DIV/0!</v>
      </c>
      <c r="I41" s="393" t="e">
        <f>'10'!I6</f>
        <v>#DIV/0!</v>
      </c>
      <c r="J41" s="393" t="e">
        <f>'10'!J6</f>
        <v>#DIV/0!</v>
      </c>
      <c r="K41" s="393" t="e">
        <f>'10'!K6</f>
        <v>#DIV/0!</v>
      </c>
      <c r="L41" s="393" t="e">
        <f>'10'!L6</f>
        <v>#DIV/0!</v>
      </c>
      <c r="M41" s="393" t="e">
        <f>'10'!M6</f>
        <v>#DIV/0!</v>
      </c>
      <c r="N41" s="393" t="e">
        <f>'10'!N6</f>
        <v>#DIV/0!</v>
      </c>
      <c r="O41" s="393" t="e">
        <f>'10'!O6</f>
        <v>#DIV/0!</v>
      </c>
      <c r="P41" s="393" t="e">
        <f>'10'!P6</f>
        <v>#DIV/0!</v>
      </c>
      <c r="Q41" s="393" t="e">
        <f>'10'!Q6</f>
        <v>#DIV/0!</v>
      </c>
      <c r="R41" s="393" t="e">
        <f>'10'!R6</f>
        <v>#DIV/0!</v>
      </c>
      <c r="S41" s="393" t="e">
        <f>'10'!S6</f>
        <v>#DIV/0!</v>
      </c>
      <c r="T41" s="393" t="e">
        <f>'10'!T6</f>
        <v>#DIV/0!</v>
      </c>
      <c r="U41" s="393" t="e">
        <f>'10'!U6</f>
        <v>#DIV/0!</v>
      </c>
      <c r="V41" s="393" t="e">
        <f>'10'!V6</f>
        <v>#DIV/0!</v>
      </c>
      <c r="W41" s="393" t="e">
        <f>'10'!W6</f>
        <v>#DIV/0!</v>
      </c>
      <c r="X41" s="393" t="e">
        <f>'10'!X6</f>
        <v>#DIV/0!</v>
      </c>
      <c r="Y41" s="393" t="e">
        <f>'10'!Y6</f>
        <v>#DIV/0!</v>
      </c>
      <c r="Z41" s="393">
        <f>'10'!Z6</f>
        <v>0</v>
      </c>
      <c r="AA41" s="393">
        <f>'10'!AA6</f>
        <v>0</v>
      </c>
      <c r="AB41" s="393">
        <f>'10'!AB6</f>
        <v>0</v>
      </c>
      <c r="AC41" s="393">
        <f>'10'!AC6</f>
        <v>0</v>
      </c>
      <c r="AD41" s="393">
        <f>'10'!AD6</f>
        <v>0</v>
      </c>
      <c r="AE41" s="393">
        <f>'10'!AE6</f>
        <v>0</v>
      </c>
      <c r="AF41" s="393">
        <f>'10'!AF6</f>
        <v>0</v>
      </c>
      <c r="AG41" s="393">
        <f>'10'!AG6</f>
        <v>0</v>
      </c>
      <c r="AH41" s="393">
        <f>'10'!AH6</f>
        <v>0</v>
      </c>
      <c r="AI41" s="393">
        <f>'10'!AI6</f>
        <v>0</v>
      </c>
    </row>
    <row r="42" spans="2:35" s="381" customFormat="1">
      <c r="B42" s="381" t="s">
        <v>154</v>
      </c>
      <c r="C42" s="192"/>
      <c r="D42" s="411"/>
      <c r="E42" s="412" t="s">
        <v>120</v>
      </c>
      <c r="F42" s="412" t="e">
        <f>IF(F41=0,0,F38/F39)</f>
        <v>#DIV/0!</v>
      </c>
      <c r="G42" s="412" t="e">
        <f t="shared" ref="G42:AI42" si="6">IF(G41=0,0,G38/G39)</f>
        <v>#DIV/0!</v>
      </c>
      <c r="H42" s="412" t="e">
        <f t="shared" si="6"/>
        <v>#DIV/0!</v>
      </c>
      <c r="I42" s="412" t="e">
        <f t="shared" si="6"/>
        <v>#DIV/0!</v>
      </c>
      <c r="J42" s="412" t="e">
        <f t="shared" si="6"/>
        <v>#DIV/0!</v>
      </c>
      <c r="K42" s="412" t="e">
        <f t="shared" si="6"/>
        <v>#DIV/0!</v>
      </c>
      <c r="L42" s="412" t="e">
        <f t="shared" si="6"/>
        <v>#DIV/0!</v>
      </c>
      <c r="M42" s="412" t="e">
        <f t="shared" si="6"/>
        <v>#DIV/0!</v>
      </c>
      <c r="N42" s="412" t="e">
        <f t="shared" si="6"/>
        <v>#DIV/0!</v>
      </c>
      <c r="O42" s="412" t="e">
        <f t="shared" si="6"/>
        <v>#DIV/0!</v>
      </c>
      <c r="P42" s="412" t="e">
        <f t="shared" si="6"/>
        <v>#DIV/0!</v>
      </c>
      <c r="Q42" s="412" t="e">
        <f t="shared" si="6"/>
        <v>#DIV/0!</v>
      </c>
      <c r="R42" s="412" t="e">
        <f t="shared" si="6"/>
        <v>#DIV/0!</v>
      </c>
      <c r="S42" s="412" t="e">
        <f t="shared" si="6"/>
        <v>#DIV/0!</v>
      </c>
      <c r="T42" s="412" t="e">
        <f t="shared" si="6"/>
        <v>#DIV/0!</v>
      </c>
      <c r="U42" s="412" t="e">
        <f t="shared" si="6"/>
        <v>#DIV/0!</v>
      </c>
      <c r="V42" s="412" t="e">
        <f t="shared" si="6"/>
        <v>#DIV/0!</v>
      </c>
      <c r="W42" s="412" t="e">
        <f t="shared" si="6"/>
        <v>#DIV/0!</v>
      </c>
      <c r="X42" s="412" t="e">
        <f t="shared" si="6"/>
        <v>#DIV/0!</v>
      </c>
      <c r="Y42" s="412" t="e">
        <f t="shared" si="6"/>
        <v>#DIV/0!</v>
      </c>
      <c r="Z42" s="412">
        <f t="shared" si="6"/>
        <v>0</v>
      </c>
      <c r="AA42" s="412">
        <f t="shared" si="6"/>
        <v>0</v>
      </c>
      <c r="AB42" s="412">
        <f t="shared" si="6"/>
        <v>0</v>
      </c>
      <c r="AC42" s="412">
        <f t="shared" si="6"/>
        <v>0</v>
      </c>
      <c r="AD42" s="412">
        <f t="shared" si="6"/>
        <v>0</v>
      </c>
      <c r="AE42" s="412">
        <f t="shared" si="6"/>
        <v>0</v>
      </c>
      <c r="AF42" s="412">
        <f t="shared" si="6"/>
        <v>0</v>
      </c>
      <c r="AG42" s="412">
        <f t="shared" si="6"/>
        <v>0</v>
      </c>
      <c r="AH42" s="412">
        <f t="shared" si="6"/>
        <v>0</v>
      </c>
      <c r="AI42" s="412">
        <f t="shared" si="6"/>
        <v>0</v>
      </c>
    </row>
    <row r="43" spans="2:35" s="381" customFormat="1">
      <c r="C43" s="408"/>
      <c r="D43" s="408"/>
      <c r="E43" s="413"/>
      <c r="F43" s="413"/>
      <c r="G43" s="413"/>
      <c r="H43" s="413"/>
      <c r="I43" s="413"/>
      <c r="J43" s="413"/>
      <c r="K43" s="413"/>
      <c r="L43" s="413"/>
      <c r="M43" s="413"/>
      <c r="N43" s="413"/>
      <c r="O43" s="413"/>
      <c r="P43" s="413"/>
      <c r="Q43" s="413"/>
      <c r="R43" s="413"/>
      <c r="S43" s="413"/>
      <c r="T43" s="413"/>
      <c r="U43" s="413"/>
      <c r="V43" s="413"/>
      <c r="W43" s="413"/>
      <c r="X43" s="413"/>
      <c r="Y43" s="413"/>
      <c r="Z43" s="413"/>
      <c r="AA43" s="413"/>
      <c r="AB43" s="413"/>
      <c r="AC43" s="413"/>
      <c r="AD43" s="413"/>
      <c r="AE43" s="413"/>
      <c r="AF43" s="413"/>
      <c r="AG43" s="413"/>
      <c r="AH43" s="413"/>
      <c r="AI43" s="413"/>
    </row>
    <row r="44" spans="2:35">
      <c r="B44" s="148" t="s">
        <v>621</v>
      </c>
      <c r="C44" s="408" t="s">
        <v>303</v>
      </c>
      <c r="D44" s="414" t="e">
        <f>IF(F39+F40+F41=0,0,AVERAGEIF(F42:O42,"&gt;0"))</f>
        <v>#DIV/0!</v>
      </c>
    </row>
    <row r="45" spans="2:35">
      <c r="B45" s="148" t="s">
        <v>622</v>
      </c>
      <c r="C45" s="408" t="s">
        <v>303</v>
      </c>
      <c r="D45" s="414" t="e">
        <f>MIN(F42:O42)</f>
        <v>#DIV/0!</v>
      </c>
    </row>
    <row r="49" spans="2:35" s="377" customFormat="1" ht="12.75" customHeight="1">
      <c r="B49" s="406" t="s">
        <v>155</v>
      </c>
      <c r="C49" s="389"/>
      <c r="D49" s="376" t="s">
        <v>573</v>
      </c>
      <c r="E49" s="131">
        <f>'5'!E5</f>
        <v>2026</v>
      </c>
      <c r="F49" s="131">
        <f t="shared" ref="F49:AI49" si="7">+E49+1</f>
        <v>2027</v>
      </c>
      <c r="G49" s="131">
        <f t="shared" si="7"/>
        <v>2028</v>
      </c>
      <c r="H49" s="131">
        <f t="shared" si="7"/>
        <v>2029</v>
      </c>
      <c r="I49" s="131">
        <f t="shared" si="7"/>
        <v>2030</v>
      </c>
      <c r="J49" s="131">
        <f t="shared" si="7"/>
        <v>2031</v>
      </c>
      <c r="K49" s="131">
        <f t="shared" si="7"/>
        <v>2032</v>
      </c>
      <c r="L49" s="131">
        <f t="shared" si="7"/>
        <v>2033</v>
      </c>
      <c r="M49" s="131">
        <f t="shared" si="7"/>
        <v>2034</v>
      </c>
      <c r="N49" s="131">
        <f t="shared" si="7"/>
        <v>2035</v>
      </c>
      <c r="O49" s="131">
        <f t="shared" si="7"/>
        <v>2036</v>
      </c>
      <c r="P49" s="131">
        <f t="shared" si="7"/>
        <v>2037</v>
      </c>
      <c r="Q49" s="131">
        <f t="shared" si="7"/>
        <v>2038</v>
      </c>
      <c r="R49" s="131">
        <f t="shared" si="7"/>
        <v>2039</v>
      </c>
      <c r="S49" s="131">
        <f t="shared" si="7"/>
        <v>2040</v>
      </c>
      <c r="T49" s="131">
        <f t="shared" si="7"/>
        <v>2041</v>
      </c>
      <c r="U49" s="131">
        <f t="shared" si="7"/>
        <v>2042</v>
      </c>
      <c r="V49" s="131">
        <f t="shared" si="7"/>
        <v>2043</v>
      </c>
      <c r="W49" s="131">
        <f t="shared" si="7"/>
        <v>2044</v>
      </c>
      <c r="X49" s="131">
        <f t="shared" si="7"/>
        <v>2045</v>
      </c>
      <c r="Y49" s="131">
        <f t="shared" si="7"/>
        <v>2046</v>
      </c>
      <c r="Z49" s="131">
        <f t="shared" si="7"/>
        <v>2047</v>
      </c>
      <c r="AA49" s="131">
        <f t="shared" si="7"/>
        <v>2048</v>
      </c>
      <c r="AB49" s="131">
        <f t="shared" si="7"/>
        <v>2049</v>
      </c>
      <c r="AC49" s="131">
        <f t="shared" si="7"/>
        <v>2050</v>
      </c>
      <c r="AD49" s="131">
        <f t="shared" si="7"/>
        <v>2051</v>
      </c>
      <c r="AE49" s="131">
        <f t="shared" si="7"/>
        <v>2052</v>
      </c>
      <c r="AF49" s="131">
        <f t="shared" si="7"/>
        <v>2053</v>
      </c>
      <c r="AG49" s="131">
        <f t="shared" si="7"/>
        <v>2054</v>
      </c>
      <c r="AH49" s="131">
        <f t="shared" si="7"/>
        <v>2055</v>
      </c>
      <c r="AI49" s="131">
        <f t="shared" si="7"/>
        <v>2056</v>
      </c>
    </row>
    <row r="50" spans="2:35" s="377" customFormat="1" ht="12.75" customHeight="1">
      <c r="B50" s="406"/>
      <c r="C50" s="389"/>
      <c r="D50" s="376" t="s">
        <v>574</v>
      </c>
      <c r="E50" s="133">
        <v>0</v>
      </c>
      <c r="F50" s="133">
        <f t="shared" ref="F50:AI50" si="8">+E50+1</f>
        <v>1</v>
      </c>
      <c r="G50" s="133">
        <f t="shared" si="8"/>
        <v>2</v>
      </c>
      <c r="H50" s="133">
        <f t="shared" si="8"/>
        <v>3</v>
      </c>
      <c r="I50" s="133">
        <f t="shared" si="8"/>
        <v>4</v>
      </c>
      <c r="J50" s="133">
        <f t="shared" si="8"/>
        <v>5</v>
      </c>
      <c r="K50" s="133">
        <f t="shared" si="8"/>
        <v>6</v>
      </c>
      <c r="L50" s="133">
        <f t="shared" si="8"/>
        <v>7</v>
      </c>
      <c r="M50" s="133">
        <f t="shared" si="8"/>
        <v>8</v>
      </c>
      <c r="N50" s="133">
        <f t="shared" si="8"/>
        <v>9</v>
      </c>
      <c r="O50" s="133">
        <f t="shared" si="8"/>
        <v>10</v>
      </c>
      <c r="P50" s="133">
        <f t="shared" si="8"/>
        <v>11</v>
      </c>
      <c r="Q50" s="133">
        <f t="shared" si="8"/>
        <v>12</v>
      </c>
      <c r="R50" s="133">
        <f t="shared" si="8"/>
        <v>13</v>
      </c>
      <c r="S50" s="133">
        <f t="shared" si="8"/>
        <v>14</v>
      </c>
      <c r="T50" s="133">
        <f t="shared" si="8"/>
        <v>15</v>
      </c>
      <c r="U50" s="133">
        <f t="shared" si="8"/>
        <v>16</v>
      </c>
      <c r="V50" s="133">
        <f t="shared" si="8"/>
        <v>17</v>
      </c>
      <c r="W50" s="133">
        <f t="shared" si="8"/>
        <v>18</v>
      </c>
      <c r="X50" s="133">
        <f t="shared" si="8"/>
        <v>19</v>
      </c>
      <c r="Y50" s="133">
        <f t="shared" si="8"/>
        <v>20</v>
      </c>
      <c r="Z50" s="133">
        <f t="shared" si="8"/>
        <v>21</v>
      </c>
      <c r="AA50" s="133">
        <f t="shared" si="8"/>
        <v>22</v>
      </c>
      <c r="AB50" s="133">
        <f t="shared" si="8"/>
        <v>23</v>
      </c>
      <c r="AC50" s="133">
        <f t="shared" si="8"/>
        <v>24</v>
      </c>
      <c r="AD50" s="133">
        <f t="shared" si="8"/>
        <v>25</v>
      </c>
      <c r="AE50" s="133">
        <f t="shared" si="8"/>
        <v>26</v>
      </c>
      <c r="AF50" s="133">
        <f t="shared" si="8"/>
        <v>27</v>
      </c>
      <c r="AG50" s="133">
        <f t="shared" si="8"/>
        <v>28</v>
      </c>
      <c r="AH50" s="133">
        <f t="shared" si="8"/>
        <v>29</v>
      </c>
      <c r="AI50" s="133">
        <f t="shared" si="8"/>
        <v>30</v>
      </c>
    </row>
    <row r="51" spans="2:35">
      <c r="B51" s="119" t="s">
        <v>614</v>
      </c>
      <c r="C51" s="390" t="s">
        <v>115</v>
      </c>
      <c r="E51" s="393" t="e">
        <f>'11'!D9</f>
        <v>#DIV/0!</v>
      </c>
      <c r="F51" s="393" t="e">
        <f>'11'!E9</f>
        <v>#DIV/0!</v>
      </c>
      <c r="G51" s="393" t="e">
        <f>'11'!F9</f>
        <v>#DIV/0!</v>
      </c>
      <c r="H51" s="393" t="e">
        <f>'11'!G9</f>
        <v>#DIV/0!</v>
      </c>
      <c r="I51" s="393" t="e">
        <f>'11'!H9</f>
        <v>#DIV/0!</v>
      </c>
      <c r="J51" s="393" t="e">
        <f>'11'!I9</f>
        <v>#DIV/0!</v>
      </c>
      <c r="K51" s="393" t="e">
        <f>'11'!J9</f>
        <v>#DIV/0!</v>
      </c>
      <c r="L51" s="393" t="e">
        <f>'11'!K9</f>
        <v>#DIV/0!</v>
      </c>
      <c r="M51" s="393" t="e">
        <f>'11'!L9</f>
        <v>#DIV/0!</v>
      </c>
      <c r="N51" s="393" t="e">
        <f>'11'!M9</f>
        <v>#DIV/0!</v>
      </c>
      <c r="O51" s="393" t="e">
        <f>'11'!N9</f>
        <v>#DIV/0!</v>
      </c>
      <c r="P51" s="393" t="e">
        <f>'11'!O9</f>
        <v>#DIV/0!</v>
      </c>
      <c r="Q51" s="393" t="e">
        <f>'11'!P9</f>
        <v>#DIV/0!</v>
      </c>
      <c r="R51" s="393" t="e">
        <f>'11'!Q9</f>
        <v>#DIV/0!</v>
      </c>
      <c r="S51" s="393" t="e">
        <f>'11'!R9</f>
        <v>#DIV/0!</v>
      </c>
      <c r="T51" s="393" t="e">
        <f>'11'!S9</f>
        <v>#DIV/0!</v>
      </c>
      <c r="U51" s="393" t="e">
        <f>'11'!T9</f>
        <v>#DIV/0!</v>
      </c>
      <c r="V51" s="393" t="e">
        <f>'11'!U9</f>
        <v>#DIV/0!</v>
      </c>
      <c r="W51" s="393" t="e">
        <f>'11'!V9</f>
        <v>#DIV/0!</v>
      </c>
      <c r="X51" s="393" t="e">
        <f>'11'!W9</f>
        <v>#DIV/0!</v>
      </c>
      <c r="Y51" s="393" t="e">
        <f>'11'!X9</f>
        <v>#DIV/0!</v>
      </c>
      <c r="Z51" s="393" t="e">
        <f>'11'!Y9</f>
        <v>#DIV/0!</v>
      </c>
      <c r="AA51" s="393" t="e">
        <f>'11'!Z9</f>
        <v>#DIV/0!</v>
      </c>
      <c r="AB51" s="393" t="e">
        <f>'11'!AA9</f>
        <v>#DIV/0!</v>
      </c>
      <c r="AC51" s="393" t="e">
        <f>'11'!AB9</f>
        <v>#DIV/0!</v>
      </c>
      <c r="AD51" s="393" t="e">
        <f>'11'!AC9</f>
        <v>#DIV/0!</v>
      </c>
      <c r="AE51" s="393" t="e">
        <f>'11'!AD9</f>
        <v>#DIV/0!</v>
      </c>
      <c r="AF51" s="393" t="e">
        <f>'11'!AE9</f>
        <v>#DIV/0!</v>
      </c>
      <c r="AG51" s="393" t="e">
        <f>'11'!AF9</f>
        <v>#DIV/0!</v>
      </c>
      <c r="AH51" s="393" t="e">
        <f>'11'!AG9</f>
        <v>#DIV/0!</v>
      </c>
      <c r="AI51" s="393" t="e">
        <f>'11'!AH9</f>
        <v>#DIV/0!</v>
      </c>
    </row>
    <row r="52" spans="2:35">
      <c r="B52" s="119" t="s">
        <v>623</v>
      </c>
      <c r="C52" s="390" t="s">
        <v>117</v>
      </c>
      <c r="D52" s="206" t="e">
        <f>'5'!E67</f>
        <v>#DIV/0!</v>
      </c>
      <c r="E52" s="393"/>
      <c r="F52" s="393"/>
      <c r="G52" s="393"/>
      <c r="H52" s="393"/>
      <c r="I52" s="393"/>
      <c r="J52" s="393"/>
      <c r="K52" s="393"/>
      <c r="L52" s="393"/>
      <c r="M52" s="393"/>
      <c r="N52" s="393"/>
      <c r="O52" s="393"/>
      <c r="P52" s="393"/>
      <c r="Q52" s="393"/>
      <c r="R52" s="393"/>
      <c r="S52" s="393"/>
      <c r="T52" s="393"/>
      <c r="U52" s="393"/>
      <c r="V52" s="393"/>
      <c r="W52" s="393"/>
      <c r="X52" s="393"/>
      <c r="Y52" s="393"/>
      <c r="Z52" s="393"/>
      <c r="AA52" s="393"/>
      <c r="AB52" s="393"/>
      <c r="AC52" s="393"/>
      <c r="AD52" s="393"/>
      <c r="AE52" s="393"/>
      <c r="AF52" s="393"/>
      <c r="AG52" s="393"/>
      <c r="AH52" s="393"/>
      <c r="AI52" s="393"/>
    </row>
    <row r="53" spans="2:35">
      <c r="B53" s="119" t="s">
        <v>624</v>
      </c>
      <c r="C53" s="390" t="s">
        <v>115</v>
      </c>
      <c r="D53" s="206"/>
      <c r="E53" s="393"/>
      <c r="F53" s="393" t="e">
        <f>F51/(1+$D$52)^F50</f>
        <v>#DIV/0!</v>
      </c>
      <c r="G53" s="393" t="e">
        <f t="shared" ref="G53:AI53" si="9">G51/(1+$D$52)^G50</f>
        <v>#DIV/0!</v>
      </c>
      <c r="H53" s="393" t="e">
        <f t="shared" si="9"/>
        <v>#DIV/0!</v>
      </c>
      <c r="I53" s="393" t="e">
        <f t="shared" si="9"/>
        <v>#DIV/0!</v>
      </c>
      <c r="J53" s="393" t="e">
        <f t="shared" si="9"/>
        <v>#DIV/0!</v>
      </c>
      <c r="K53" s="393" t="e">
        <f t="shared" si="9"/>
        <v>#DIV/0!</v>
      </c>
      <c r="L53" s="393" t="e">
        <f t="shared" si="9"/>
        <v>#DIV/0!</v>
      </c>
      <c r="M53" s="393" t="e">
        <f t="shared" si="9"/>
        <v>#DIV/0!</v>
      </c>
      <c r="N53" s="393" t="e">
        <f t="shared" si="9"/>
        <v>#DIV/0!</v>
      </c>
      <c r="O53" s="393" t="e">
        <f t="shared" si="9"/>
        <v>#DIV/0!</v>
      </c>
      <c r="P53" s="393" t="e">
        <f t="shared" si="9"/>
        <v>#DIV/0!</v>
      </c>
      <c r="Q53" s="393" t="e">
        <f t="shared" si="9"/>
        <v>#DIV/0!</v>
      </c>
      <c r="R53" s="393" t="e">
        <f t="shared" si="9"/>
        <v>#DIV/0!</v>
      </c>
      <c r="S53" s="393" t="e">
        <f t="shared" si="9"/>
        <v>#DIV/0!</v>
      </c>
      <c r="T53" s="393" t="e">
        <f t="shared" si="9"/>
        <v>#DIV/0!</v>
      </c>
      <c r="U53" s="393" t="e">
        <f t="shared" si="9"/>
        <v>#DIV/0!</v>
      </c>
      <c r="V53" s="393" t="e">
        <f t="shared" si="9"/>
        <v>#DIV/0!</v>
      </c>
      <c r="W53" s="393" t="e">
        <f t="shared" si="9"/>
        <v>#DIV/0!</v>
      </c>
      <c r="X53" s="393" t="e">
        <f t="shared" si="9"/>
        <v>#DIV/0!</v>
      </c>
      <c r="Y53" s="393" t="e">
        <f t="shared" si="9"/>
        <v>#DIV/0!</v>
      </c>
      <c r="Z53" s="393" t="e">
        <f t="shared" si="9"/>
        <v>#DIV/0!</v>
      </c>
      <c r="AA53" s="393" t="e">
        <f t="shared" si="9"/>
        <v>#DIV/0!</v>
      </c>
      <c r="AB53" s="393" t="e">
        <f t="shared" si="9"/>
        <v>#DIV/0!</v>
      </c>
      <c r="AC53" s="393" t="e">
        <f t="shared" si="9"/>
        <v>#DIV/0!</v>
      </c>
      <c r="AD53" s="393" t="e">
        <f t="shared" si="9"/>
        <v>#DIV/0!</v>
      </c>
      <c r="AE53" s="393" t="e">
        <f t="shared" si="9"/>
        <v>#DIV/0!</v>
      </c>
      <c r="AF53" s="393" t="e">
        <f t="shared" si="9"/>
        <v>#DIV/0!</v>
      </c>
      <c r="AG53" s="393" t="e">
        <f t="shared" si="9"/>
        <v>#DIV/0!</v>
      </c>
      <c r="AH53" s="393" t="e">
        <f t="shared" si="9"/>
        <v>#DIV/0!</v>
      </c>
      <c r="AI53" s="393" t="e">
        <f t="shared" si="9"/>
        <v>#DIV/0!</v>
      </c>
    </row>
    <row r="54" spans="2:35">
      <c r="B54" s="119" t="s">
        <v>625</v>
      </c>
      <c r="C54" s="390" t="s">
        <v>115</v>
      </c>
      <c r="D54" s="206"/>
      <c r="E54" s="393"/>
      <c r="F54" s="393" t="e">
        <f>SUM(F53:AH53)</f>
        <v>#DIV/0!</v>
      </c>
      <c r="G54" s="393" t="e">
        <f>SUM(G53:AH53)</f>
        <v>#DIV/0!</v>
      </c>
      <c r="H54" s="393" t="e">
        <f>SUM(H53:AJ53)</f>
        <v>#DIV/0!</v>
      </c>
      <c r="I54" s="393" t="e">
        <f t="shared" ref="I54:AI54" si="10">SUM(I53:AK53)</f>
        <v>#DIV/0!</v>
      </c>
      <c r="J54" s="393" t="e">
        <f t="shared" si="10"/>
        <v>#DIV/0!</v>
      </c>
      <c r="K54" s="393" t="e">
        <f t="shared" si="10"/>
        <v>#DIV/0!</v>
      </c>
      <c r="L54" s="393" t="e">
        <f t="shared" si="10"/>
        <v>#DIV/0!</v>
      </c>
      <c r="M54" s="393" t="e">
        <f t="shared" si="10"/>
        <v>#DIV/0!</v>
      </c>
      <c r="N54" s="393" t="e">
        <f t="shared" si="10"/>
        <v>#DIV/0!</v>
      </c>
      <c r="O54" s="393" t="e">
        <f t="shared" si="10"/>
        <v>#DIV/0!</v>
      </c>
      <c r="P54" s="393" t="e">
        <f t="shared" si="10"/>
        <v>#DIV/0!</v>
      </c>
      <c r="Q54" s="393" t="e">
        <f t="shared" si="10"/>
        <v>#DIV/0!</v>
      </c>
      <c r="R54" s="393" t="e">
        <f t="shared" si="10"/>
        <v>#DIV/0!</v>
      </c>
      <c r="S54" s="393" t="e">
        <f t="shared" si="10"/>
        <v>#DIV/0!</v>
      </c>
      <c r="T54" s="393" t="e">
        <f t="shared" si="10"/>
        <v>#DIV/0!</v>
      </c>
      <c r="U54" s="393" t="e">
        <f t="shared" si="10"/>
        <v>#DIV/0!</v>
      </c>
      <c r="V54" s="393" t="e">
        <f t="shared" si="10"/>
        <v>#DIV/0!</v>
      </c>
      <c r="W54" s="393" t="e">
        <f t="shared" si="10"/>
        <v>#DIV/0!</v>
      </c>
      <c r="X54" s="393" t="e">
        <f t="shared" si="10"/>
        <v>#DIV/0!</v>
      </c>
      <c r="Y54" s="393" t="e">
        <f t="shared" si="10"/>
        <v>#DIV/0!</v>
      </c>
      <c r="Z54" s="393" t="e">
        <f t="shared" si="10"/>
        <v>#DIV/0!</v>
      </c>
      <c r="AA54" s="393" t="e">
        <f t="shared" si="10"/>
        <v>#DIV/0!</v>
      </c>
      <c r="AB54" s="393" t="e">
        <f t="shared" si="10"/>
        <v>#DIV/0!</v>
      </c>
      <c r="AC54" s="393" t="e">
        <f t="shared" si="10"/>
        <v>#DIV/0!</v>
      </c>
      <c r="AD54" s="393" t="e">
        <f t="shared" si="10"/>
        <v>#DIV/0!</v>
      </c>
      <c r="AE54" s="393" t="e">
        <f t="shared" si="10"/>
        <v>#DIV/0!</v>
      </c>
      <c r="AF54" s="393" t="e">
        <f t="shared" si="10"/>
        <v>#DIV/0!</v>
      </c>
      <c r="AG54" s="393" t="e">
        <f t="shared" si="10"/>
        <v>#DIV/0!</v>
      </c>
      <c r="AH54" s="393" t="e">
        <f t="shared" si="10"/>
        <v>#DIV/0!</v>
      </c>
      <c r="AI54" s="393" t="e">
        <f t="shared" si="10"/>
        <v>#DIV/0!</v>
      </c>
    </row>
    <row r="55" spans="2:35">
      <c r="B55" s="119" t="s">
        <v>626</v>
      </c>
      <c r="C55" s="390" t="s">
        <v>115</v>
      </c>
      <c r="E55" s="393"/>
      <c r="F55" s="393" t="e">
        <f>'10'!E7</f>
        <v>#DIV/0!</v>
      </c>
      <c r="G55" s="393" t="e">
        <f>'10'!F7</f>
        <v>#DIV/0!</v>
      </c>
      <c r="H55" s="393" t="e">
        <f>'10'!G7</f>
        <v>#DIV/0!</v>
      </c>
      <c r="I55" s="393" t="e">
        <f>'10'!H7</f>
        <v>#DIV/0!</v>
      </c>
      <c r="J55" s="393" t="e">
        <f>'10'!I7</f>
        <v>#DIV/0!</v>
      </c>
      <c r="K55" s="393" t="e">
        <f>'10'!J7</f>
        <v>#DIV/0!</v>
      </c>
      <c r="L55" s="393" t="e">
        <f>'10'!K7</f>
        <v>#DIV/0!</v>
      </c>
      <c r="M55" s="393" t="e">
        <f>'10'!L7</f>
        <v>#DIV/0!</v>
      </c>
      <c r="N55" s="393" t="e">
        <f>'10'!M7</f>
        <v>#DIV/0!</v>
      </c>
      <c r="O55" s="393">
        <v>0</v>
      </c>
      <c r="P55" s="393">
        <v>0</v>
      </c>
      <c r="Q55" s="393">
        <v>0</v>
      </c>
      <c r="R55" s="393">
        <v>0</v>
      </c>
      <c r="S55" s="393">
        <v>0</v>
      </c>
      <c r="T55" s="393">
        <v>0</v>
      </c>
      <c r="U55" s="393">
        <v>0</v>
      </c>
      <c r="V55" s="393">
        <v>0</v>
      </c>
      <c r="W55" s="393">
        <v>0</v>
      </c>
      <c r="X55" s="393">
        <v>0</v>
      </c>
      <c r="Y55" s="393">
        <v>0</v>
      </c>
      <c r="Z55" s="393">
        <v>0</v>
      </c>
      <c r="AA55" s="393">
        <v>0</v>
      </c>
      <c r="AB55" s="393">
        <v>0</v>
      </c>
      <c r="AC55" s="393">
        <v>0</v>
      </c>
      <c r="AD55" s="393">
        <v>0</v>
      </c>
      <c r="AE55" s="393">
        <v>0</v>
      </c>
      <c r="AF55" s="393">
        <v>0</v>
      </c>
      <c r="AG55" s="393">
        <v>0</v>
      </c>
      <c r="AH55" s="393">
        <v>0</v>
      </c>
      <c r="AI55" s="393">
        <v>0</v>
      </c>
    </row>
    <row r="56" spans="2:35" s="381" customFormat="1">
      <c r="B56" s="381" t="s">
        <v>155</v>
      </c>
      <c r="C56" s="192"/>
      <c r="D56" s="411"/>
      <c r="E56" s="415" t="s">
        <v>120</v>
      </c>
      <c r="F56" s="415" t="e">
        <f>IF(F55=0,0,F54/F55)</f>
        <v>#DIV/0!</v>
      </c>
      <c r="G56" s="415" t="e">
        <f t="shared" ref="G56:J56" si="11">IF(G55=0,0,G54/G55)</f>
        <v>#DIV/0!</v>
      </c>
      <c r="H56" s="415" t="e">
        <f t="shared" si="11"/>
        <v>#DIV/0!</v>
      </c>
      <c r="I56" s="415" t="e">
        <f t="shared" si="11"/>
        <v>#DIV/0!</v>
      </c>
      <c r="J56" s="415" t="e">
        <f t="shared" si="11"/>
        <v>#DIV/0!</v>
      </c>
      <c r="K56" s="415" t="e">
        <f t="shared" ref="K56" si="12">IF(K55=0,0,K54/K55)</f>
        <v>#DIV/0!</v>
      </c>
      <c r="L56" s="415" t="e">
        <f t="shared" ref="L56" si="13">IF(L55=0,0,L54/L55)</f>
        <v>#DIV/0!</v>
      </c>
      <c r="M56" s="415" t="e">
        <f t="shared" ref="M56" si="14">IF(M55=0,0,M54/M55)</f>
        <v>#DIV/0!</v>
      </c>
      <c r="N56" s="415" t="e">
        <f t="shared" ref="N56" si="15">IF(N55=0,0,N54/N55)</f>
        <v>#DIV/0!</v>
      </c>
      <c r="O56" s="415">
        <f t="shared" ref="O56" si="16">IF(O55=0,0,O54/O55)</f>
        <v>0</v>
      </c>
      <c r="P56" s="415">
        <f t="shared" ref="P56" si="17">IF(P55=0,0,P54/P55)</f>
        <v>0</v>
      </c>
      <c r="Q56" s="415">
        <f t="shared" ref="Q56" si="18">IF(Q55=0,0,Q54/Q55)</f>
        <v>0</v>
      </c>
      <c r="R56" s="415">
        <f t="shared" ref="R56" si="19">IF(R55=0,0,R54/R55)</f>
        <v>0</v>
      </c>
      <c r="S56" s="415">
        <f t="shared" ref="S56" si="20">IF(S55=0,0,S54/S55)</f>
        <v>0</v>
      </c>
      <c r="T56" s="415">
        <f t="shared" ref="T56" si="21">IF(T55=0,0,T54/T55)</f>
        <v>0</v>
      </c>
      <c r="U56" s="415">
        <f t="shared" ref="U56" si="22">IF(U55=0,0,U54/U55)</f>
        <v>0</v>
      </c>
      <c r="V56" s="415">
        <f t="shared" ref="V56" si="23">IF(V55=0,0,V54/V55)</f>
        <v>0</v>
      </c>
      <c r="W56" s="415">
        <f t="shared" ref="W56" si="24">IF(W55=0,0,W54/W55)</f>
        <v>0</v>
      </c>
      <c r="X56" s="415">
        <f t="shared" ref="X56" si="25">IF(X55=0,0,X54/X55)</f>
        <v>0</v>
      </c>
      <c r="Y56" s="415">
        <f t="shared" ref="Y56" si="26">IF(Y55=0,0,Y54/Y55)</f>
        <v>0</v>
      </c>
      <c r="Z56" s="415">
        <f t="shared" ref="Z56" si="27">IF(Z55=0,0,Z54/Z55)</f>
        <v>0</v>
      </c>
      <c r="AA56" s="415">
        <f t="shared" ref="AA56" si="28">IF(AA55=0,0,AA54/AA55)</f>
        <v>0</v>
      </c>
      <c r="AB56" s="415">
        <f t="shared" ref="AB56" si="29">IF(AB55=0,0,AB54/AB55)</f>
        <v>0</v>
      </c>
      <c r="AC56" s="415">
        <f t="shared" ref="AC56" si="30">IF(AC55=0,0,AC54/AC55)</f>
        <v>0</v>
      </c>
      <c r="AD56" s="415">
        <f t="shared" ref="AD56" si="31">IF(AD55=0,0,AD54/AD55)</f>
        <v>0</v>
      </c>
      <c r="AE56" s="415">
        <f t="shared" ref="AE56" si="32">IF(AE55=0,0,AE54/AE55)</f>
        <v>0</v>
      </c>
      <c r="AF56" s="415">
        <f t="shared" ref="AF56" si="33">IF(AF55=0,0,AF54/AF55)</f>
        <v>0</v>
      </c>
      <c r="AG56" s="415">
        <f t="shared" ref="AG56" si="34">IF(AG55=0,0,AG54/AG55)</f>
        <v>0</v>
      </c>
      <c r="AH56" s="415">
        <f t="shared" ref="AH56" si="35">IF(AH55=0,0,AH54/AH55)</f>
        <v>0</v>
      </c>
      <c r="AI56" s="415">
        <f t="shared" ref="AI56" si="36">IF(AI55=0,0,AI54/AI55)</f>
        <v>0</v>
      </c>
    </row>
    <row r="57" spans="2:35" s="381" customFormat="1">
      <c r="C57" s="408"/>
      <c r="E57" s="145"/>
      <c r="F57" s="416"/>
      <c r="G57" s="416"/>
      <c r="H57" s="416"/>
      <c r="I57" s="416"/>
      <c r="J57" s="416"/>
      <c r="K57" s="416"/>
      <c r="L57" s="416"/>
      <c r="M57" s="416"/>
      <c r="N57" s="416"/>
      <c r="O57" s="417"/>
      <c r="P57" s="417"/>
      <c r="Q57" s="417"/>
      <c r="R57" s="417"/>
      <c r="S57" s="417"/>
      <c r="T57" s="417"/>
      <c r="U57" s="417"/>
      <c r="V57" s="417"/>
      <c r="W57" s="417"/>
      <c r="X57" s="417"/>
      <c r="Y57" s="417"/>
      <c r="Z57" s="417"/>
      <c r="AA57" s="417"/>
      <c r="AB57" s="417"/>
      <c r="AC57" s="417"/>
      <c r="AD57" s="417"/>
      <c r="AE57" s="417"/>
      <c r="AF57" s="417"/>
      <c r="AG57" s="417"/>
      <c r="AH57" s="417"/>
      <c r="AI57" s="417"/>
    </row>
    <row r="58" spans="2:35">
      <c r="B58" s="148" t="s">
        <v>627</v>
      </c>
      <c r="C58" s="408" t="s">
        <v>303</v>
      </c>
      <c r="D58" s="418" t="e">
        <f>IF(F55=0,0,AVERAGEIF(F56:N56,"&gt;0"))</f>
        <v>#DIV/0!</v>
      </c>
    </row>
    <row r="59" spans="2:35">
      <c r="B59" s="148" t="s">
        <v>628</v>
      </c>
      <c r="C59" s="408" t="s">
        <v>303</v>
      </c>
      <c r="D59" s="418" t="e">
        <f>MIN(F56:N56)</f>
        <v>#DIV/0!</v>
      </c>
    </row>
    <row r="62" spans="2:35" s="377" customFormat="1" ht="12.75" customHeight="1">
      <c r="B62" s="406" t="s">
        <v>629</v>
      </c>
      <c r="C62" s="389"/>
      <c r="D62" s="376" t="s">
        <v>573</v>
      </c>
      <c r="E62" s="131">
        <f>'5'!E5</f>
        <v>2026</v>
      </c>
      <c r="F62" s="131">
        <f t="shared" ref="F62:F63" si="37">+E62+1</f>
        <v>2027</v>
      </c>
      <c r="G62" s="131">
        <f t="shared" ref="G62:G63" si="38">+F62+1</f>
        <v>2028</v>
      </c>
      <c r="H62" s="131">
        <f t="shared" ref="H62:H63" si="39">+G62+1</f>
        <v>2029</v>
      </c>
      <c r="I62" s="131">
        <f t="shared" ref="I62:I63" si="40">+H62+1</f>
        <v>2030</v>
      </c>
      <c r="J62" s="131">
        <f t="shared" ref="J62:J63" si="41">+I62+1</f>
        <v>2031</v>
      </c>
      <c r="K62" s="131">
        <f t="shared" ref="K62:K63" si="42">+J62+1</f>
        <v>2032</v>
      </c>
      <c r="L62" s="131">
        <f t="shared" ref="L62:L63" si="43">+K62+1</f>
        <v>2033</v>
      </c>
      <c r="M62" s="131">
        <f t="shared" ref="M62:M63" si="44">+L62+1</f>
        <v>2034</v>
      </c>
      <c r="N62" s="131">
        <f t="shared" ref="N62:N63" si="45">+M62+1</f>
        <v>2035</v>
      </c>
      <c r="O62" s="131">
        <f t="shared" ref="O62:O63" si="46">+N62+1</f>
        <v>2036</v>
      </c>
      <c r="P62" s="131">
        <f t="shared" ref="P62:P63" si="47">+O62+1</f>
        <v>2037</v>
      </c>
      <c r="Q62" s="131">
        <f t="shared" ref="Q62:Q63" si="48">+P62+1</f>
        <v>2038</v>
      </c>
      <c r="R62" s="131">
        <f t="shared" ref="R62:R63" si="49">+Q62+1</f>
        <v>2039</v>
      </c>
      <c r="S62" s="131">
        <f t="shared" ref="S62:S63" si="50">+R62+1</f>
        <v>2040</v>
      </c>
      <c r="T62" s="131">
        <f t="shared" ref="T62:T63" si="51">+S62+1</f>
        <v>2041</v>
      </c>
      <c r="U62" s="131">
        <f t="shared" ref="U62:U63" si="52">+T62+1</f>
        <v>2042</v>
      </c>
      <c r="V62" s="131">
        <f t="shared" ref="V62:V63" si="53">+U62+1</f>
        <v>2043</v>
      </c>
      <c r="W62" s="131">
        <f t="shared" ref="W62:W63" si="54">+V62+1</f>
        <v>2044</v>
      </c>
      <c r="X62" s="131">
        <f t="shared" ref="X62:X63" si="55">+W62+1</f>
        <v>2045</v>
      </c>
      <c r="Y62" s="131">
        <f t="shared" ref="Y62:Y63" si="56">+X62+1</f>
        <v>2046</v>
      </c>
      <c r="Z62" s="131">
        <f t="shared" ref="Z62:Z63" si="57">+Y62+1</f>
        <v>2047</v>
      </c>
      <c r="AA62" s="131">
        <f t="shared" ref="AA62:AA63" si="58">+Z62+1</f>
        <v>2048</v>
      </c>
      <c r="AB62" s="131">
        <f t="shared" ref="AB62:AB63" si="59">+AA62+1</f>
        <v>2049</v>
      </c>
      <c r="AC62" s="131">
        <f t="shared" ref="AC62:AC63" si="60">+AB62+1</f>
        <v>2050</v>
      </c>
      <c r="AD62" s="131">
        <f t="shared" ref="AD62:AD63" si="61">+AC62+1</f>
        <v>2051</v>
      </c>
      <c r="AE62" s="131">
        <f t="shared" ref="AE62:AE63" si="62">+AD62+1</f>
        <v>2052</v>
      </c>
      <c r="AF62" s="131">
        <f t="shared" ref="AF62:AF63" si="63">+AE62+1</f>
        <v>2053</v>
      </c>
      <c r="AG62" s="131">
        <f t="shared" ref="AG62:AG63" si="64">+AF62+1</f>
        <v>2054</v>
      </c>
      <c r="AH62" s="131">
        <f t="shared" ref="AH62:AH63" si="65">+AG62+1</f>
        <v>2055</v>
      </c>
      <c r="AI62" s="131">
        <f t="shared" ref="AI62:AI63" si="66">+AH62+1</f>
        <v>2056</v>
      </c>
    </row>
    <row r="63" spans="2:35" s="377" customFormat="1" ht="12.75" customHeight="1">
      <c r="B63" s="406"/>
      <c r="C63" s="389"/>
      <c r="D63" s="376" t="s">
        <v>574</v>
      </c>
      <c r="E63" s="133">
        <v>0</v>
      </c>
      <c r="F63" s="133">
        <f t="shared" si="37"/>
        <v>1</v>
      </c>
      <c r="G63" s="133">
        <f t="shared" si="38"/>
        <v>2</v>
      </c>
      <c r="H63" s="133">
        <f t="shared" si="39"/>
        <v>3</v>
      </c>
      <c r="I63" s="133">
        <f t="shared" si="40"/>
        <v>4</v>
      </c>
      <c r="J63" s="133">
        <f t="shared" si="41"/>
        <v>5</v>
      </c>
      <c r="K63" s="133">
        <f t="shared" si="42"/>
        <v>6</v>
      </c>
      <c r="L63" s="133">
        <f t="shared" si="43"/>
        <v>7</v>
      </c>
      <c r="M63" s="133">
        <f t="shared" si="44"/>
        <v>8</v>
      </c>
      <c r="N63" s="133">
        <f t="shared" si="45"/>
        <v>9</v>
      </c>
      <c r="O63" s="133">
        <f t="shared" si="46"/>
        <v>10</v>
      </c>
      <c r="P63" s="133">
        <f t="shared" si="47"/>
        <v>11</v>
      </c>
      <c r="Q63" s="133">
        <f t="shared" si="48"/>
        <v>12</v>
      </c>
      <c r="R63" s="133">
        <f t="shared" si="49"/>
        <v>13</v>
      </c>
      <c r="S63" s="133">
        <f t="shared" si="50"/>
        <v>14</v>
      </c>
      <c r="T63" s="133">
        <f t="shared" si="51"/>
        <v>15</v>
      </c>
      <c r="U63" s="133">
        <f t="shared" si="52"/>
        <v>16</v>
      </c>
      <c r="V63" s="133">
        <f t="shared" si="53"/>
        <v>17</v>
      </c>
      <c r="W63" s="133">
        <f t="shared" si="54"/>
        <v>18</v>
      </c>
      <c r="X63" s="133">
        <f t="shared" si="55"/>
        <v>19</v>
      </c>
      <c r="Y63" s="133">
        <f t="shared" si="56"/>
        <v>20</v>
      </c>
      <c r="Z63" s="133">
        <f t="shared" si="57"/>
        <v>21</v>
      </c>
      <c r="AA63" s="133">
        <f t="shared" si="58"/>
        <v>22</v>
      </c>
      <c r="AB63" s="133">
        <f t="shared" si="59"/>
        <v>23</v>
      </c>
      <c r="AC63" s="133">
        <f t="shared" si="60"/>
        <v>24</v>
      </c>
      <c r="AD63" s="133">
        <f t="shared" si="61"/>
        <v>25</v>
      </c>
      <c r="AE63" s="133">
        <f t="shared" si="62"/>
        <v>26</v>
      </c>
      <c r="AF63" s="133">
        <f t="shared" si="63"/>
        <v>27</v>
      </c>
      <c r="AG63" s="133">
        <f t="shared" si="64"/>
        <v>28</v>
      </c>
      <c r="AH63" s="133">
        <f t="shared" si="65"/>
        <v>29</v>
      </c>
      <c r="AI63" s="133">
        <f t="shared" si="66"/>
        <v>30</v>
      </c>
    </row>
    <row r="64" spans="2:35" s="419" customFormat="1">
      <c r="E64" s="420" t="e">
        <f t="shared" ref="E64:AI64" si="67">IF(AND(E66&lt;0,F66&gt;0),E63+ABS(E66/F65))</f>
        <v>#DIV/0!</v>
      </c>
      <c r="F64" s="420" t="e">
        <f t="shared" si="67"/>
        <v>#DIV/0!</v>
      </c>
      <c r="G64" s="420" t="e">
        <f t="shared" si="67"/>
        <v>#DIV/0!</v>
      </c>
      <c r="H64" s="420" t="e">
        <f t="shared" si="67"/>
        <v>#DIV/0!</v>
      </c>
      <c r="I64" s="420" t="e">
        <f t="shared" si="67"/>
        <v>#DIV/0!</v>
      </c>
      <c r="J64" s="420" t="e">
        <f t="shared" si="67"/>
        <v>#DIV/0!</v>
      </c>
      <c r="K64" s="420" t="e">
        <f t="shared" si="67"/>
        <v>#DIV/0!</v>
      </c>
      <c r="L64" s="420" t="e">
        <f t="shared" si="67"/>
        <v>#DIV/0!</v>
      </c>
      <c r="M64" s="420" t="e">
        <f t="shared" si="67"/>
        <v>#DIV/0!</v>
      </c>
      <c r="N64" s="420" t="e">
        <f t="shared" si="67"/>
        <v>#DIV/0!</v>
      </c>
      <c r="O64" s="420" t="e">
        <f t="shared" si="67"/>
        <v>#DIV/0!</v>
      </c>
      <c r="P64" s="420" t="e">
        <f t="shared" si="67"/>
        <v>#DIV/0!</v>
      </c>
      <c r="Q64" s="420" t="e">
        <f t="shared" si="67"/>
        <v>#DIV/0!</v>
      </c>
      <c r="R64" s="420" t="e">
        <f t="shared" si="67"/>
        <v>#DIV/0!</v>
      </c>
      <c r="S64" s="420" t="e">
        <f t="shared" si="67"/>
        <v>#DIV/0!</v>
      </c>
      <c r="T64" s="420" t="e">
        <f t="shared" si="67"/>
        <v>#DIV/0!</v>
      </c>
      <c r="U64" s="420" t="e">
        <f t="shared" si="67"/>
        <v>#DIV/0!</v>
      </c>
      <c r="V64" s="420" t="e">
        <f t="shared" si="67"/>
        <v>#DIV/0!</v>
      </c>
      <c r="W64" s="420" t="e">
        <f t="shared" si="67"/>
        <v>#DIV/0!</v>
      </c>
      <c r="X64" s="420" t="e">
        <f t="shared" si="67"/>
        <v>#DIV/0!</v>
      </c>
      <c r="Y64" s="420" t="e">
        <f t="shared" si="67"/>
        <v>#DIV/0!</v>
      </c>
      <c r="Z64" s="420" t="e">
        <f t="shared" si="67"/>
        <v>#DIV/0!</v>
      </c>
      <c r="AA64" s="420" t="e">
        <f t="shared" si="67"/>
        <v>#DIV/0!</v>
      </c>
      <c r="AB64" s="420" t="e">
        <f t="shared" si="67"/>
        <v>#DIV/0!</v>
      </c>
      <c r="AC64" s="420" t="e">
        <f t="shared" si="67"/>
        <v>#DIV/0!</v>
      </c>
      <c r="AD64" s="420" t="e">
        <f t="shared" si="67"/>
        <v>#DIV/0!</v>
      </c>
      <c r="AE64" s="420" t="e">
        <f t="shared" si="67"/>
        <v>#DIV/0!</v>
      </c>
      <c r="AF64" s="420" t="e">
        <f t="shared" si="67"/>
        <v>#DIV/0!</v>
      </c>
      <c r="AG64" s="420" t="e">
        <f t="shared" si="67"/>
        <v>#DIV/0!</v>
      </c>
      <c r="AH64" s="420" t="e">
        <f t="shared" si="67"/>
        <v>#DIV/0!</v>
      </c>
      <c r="AI64" s="420" t="e">
        <f t="shared" si="67"/>
        <v>#DIV/0!</v>
      </c>
    </row>
    <row r="65" spans="2:35">
      <c r="B65" s="119" t="s">
        <v>614</v>
      </c>
      <c r="C65" s="390" t="s">
        <v>115</v>
      </c>
      <c r="E65" s="393" t="e">
        <f>'11'!D9</f>
        <v>#DIV/0!</v>
      </c>
      <c r="F65" s="393" t="e">
        <f>'11'!E9</f>
        <v>#DIV/0!</v>
      </c>
      <c r="G65" s="393" t="e">
        <f>'11'!F9</f>
        <v>#DIV/0!</v>
      </c>
      <c r="H65" s="393" t="e">
        <f>'11'!G9</f>
        <v>#DIV/0!</v>
      </c>
      <c r="I65" s="393" t="e">
        <f>'11'!H9</f>
        <v>#DIV/0!</v>
      </c>
      <c r="J65" s="393" t="e">
        <f>'11'!I9</f>
        <v>#DIV/0!</v>
      </c>
      <c r="K65" s="393" t="e">
        <f>'11'!J9</f>
        <v>#DIV/0!</v>
      </c>
      <c r="L65" s="393" t="e">
        <f>'11'!K9</f>
        <v>#DIV/0!</v>
      </c>
      <c r="M65" s="393" t="e">
        <f>'11'!L9</f>
        <v>#DIV/0!</v>
      </c>
      <c r="N65" s="393" t="e">
        <f>'11'!M9</f>
        <v>#DIV/0!</v>
      </c>
      <c r="O65" s="393" t="e">
        <f>'11'!N9</f>
        <v>#DIV/0!</v>
      </c>
      <c r="P65" s="393" t="e">
        <f>'11'!O9</f>
        <v>#DIV/0!</v>
      </c>
      <c r="Q65" s="393" t="e">
        <f>'11'!P9</f>
        <v>#DIV/0!</v>
      </c>
      <c r="R65" s="393" t="e">
        <f>'11'!Q9</f>
        <v>#DIV/0!</v>
      </c>
      <c r="S65" s="393" t="e">
        <f>'11'!R9</f>
        <v>#DIV/0!</v>
      </c>
      <c r="T65" s="393" t="e">
        <f>'11'!S9</f>
        <v>#DIV/0!</v>
      </c>
      <c r="U65" s="393" t="e">
        <f>'11'!T9</f>
        <v>#DIV/0!</v>
      </c>
      <c r="V65" s="393" t="e">
        <f>'11'!U9</f>
        <v>#DIV/0!</v>
      </c>
      <c r="W65" s="393" t="e">
        <f>'11'!V9</f>
        <v>#DIV/0!</v>
      </c>
      <c r="X65" s="393" t="e">
        <f>'11'!W9</f>
        <v>#DIV/0!</v>
      </c>
      <c r="Y65" s="393" t="e">
        <f>'11'!X9</f>
        <v>#DIV/0!</v>
      </c>
      <c r="Z65" s="393" t="e">
        <f>'11'!Y9</f>
        <v>#DIV/0!</v>
      </c>
      <c r="AA65" s="393" t="e">
        <f>'11'!Z9</f>
        <v>#DIV/0!</v>
      </c>
      <c r="AB65" s="393" t="e">
        <f>'11'!AA9</f>
        <v>#DIV/0!</v>
      </c>
      <c r="AC65" s="393" t="e">
        <f>'11'!AB9</f>
        <v>#DIV/0!</v>
      </c>
      <c r="AD65" s="393" t="e">
        <f>'11'!AC9</f>
        <v>#DIV/0!</v>
      </c>
      <c r="AE65" s="393" t="e">
        <f>'11'!AD9</f>
        <v>#DIV/0!</v>
      </c>
      <c r="AF65" s="393" t="e">
        <f>'11'!AE9</f>
        <v>#DIV/0!</v>
      </c>
      <c r="AG65" s="393" t="e">
        <f>'11'!AF9</f>
        <v>#DIV/0!</v>
      </c>
      <c r="AH65" s="393" t="e">
        <f>'11'!AG9</f>
        <v>#DIV/0!</v>
      </c>
      <c r="AI65" s="393" t="e">
        <f>'11'!AH9</f>
        <v>#DIV/0!</v>
      </c>
    </row>
    <row r="66" spans="2:35">
      <c r="B66" s="119" t="s">
        <v>630</v>
      </c>
      <c r="C66" s="390" t="s">
        <v>115</v>
      </c>
      <c r="E66" s="393" t="e">
        <f>E65</f>
        <v>#DIV/0!</v>
      </c>
      <c r="F66" s="393" t="e">
        <f>E66+F65</f>
        <v>#DIV/0!</v>
      </c>
      <c r="G66" s="393" t="e">
        <f t="shared" ref="G66" si="68">F66+G65</f>
        <v>#DIV/0!</v>
      </c>
      <c r="H66" s="393" t="e">
        <f t="shared" ref="H66" si="69">G66+H65</f>
        <v>#DIV/0!</v>
      </c>
      <c r="I66" s="393" t="e">
        <f t="shared" ref="I66" si="70">H66+I65</f>
        <v>#DIV/0!</v>
      </c>
      <c r="J66" s="393" t="e">
        <f t="shared" ref="J66" si="71">I66+J65</f>
        <v>#DIV/0!</v>
      </c>
      <c r="K66" s="393" t="e">
        <f t="shared" ref="K66" si="72">J66+K65</f>
        <v>#DIV/0!</v>
      </c>
      <c r="L66" s="393" t="e">
        <f t="shared" ref="L66" si="73">K66+L65</f>
        <v>#DIV/0!</v>
      </c>
      <c r="M66" s="393" t="e">
        <f t="shared" ref="M66" si="74">L66+M65</f>
        <v>#DIV/0!</v>
      </c>
      <c r="N66" s="393" t="e">
        <f t="shared" ref="N66" si="75">M66+N65</f>
        <v>#DIV/0!</v>
      </c>
      <c r="O66" s="393" t="e">
        <f t="shared" ref="O66" si="76">N66+O65</f>
        <v>#DIV/0!</v>
      </c>
      <c r="P66" s="393" t="e">
        <f t="shared" ref="P66" si="77">O66+P65</f>
        <v>#DIV/0!</v>
      </c>
      <c r="Q66" s="393" t="e">
        <f t="shared" ref="Q66" si="78">P66+Q65</f>
        <v>#DIV/0!</v>
      </c>
      <c r="R66" s="393" t="e">
        <f t="shared" ref="R66" si="79">Q66+R65</f>
        <v>#DIV/0!</v>
      </c>
      <c r="S66" s="393" t="e">
        <f t="shared" ref="S66" si="80">R66+S65</f>
        <v>#DIV/0!</v>
      </c>
      <c r="T66" s="393" t="e">
        <f t="shared" ref="T66" si="81">S66+T65</f>
        <v>#DIV/0!</v>
      </c>
      <c r="U66" s="393" t="e">
        <f t="shared" ref="U66" si="82">T66+U65</f>
        <v>#DIV/0!</v>
      </c>
      <c r="V66" s="393" t="e">
        <f t="shared" ref="V66" si="83">U66+V65</f>
        <v>#DIV/0!</v>
      </c>
      <c r="W66" s="393" t="e">
        <f t="shared" ref="W66" si="84">V66+W65</f>
        <v>#DIV/0!</v>
      </c>
      <c r="X66" s="393" t="e">
        <f t="shared" ref="X66" si="85">W66+X65</f>
        <v>#DIV/0!</v>
      </c>
      <c r="Y66" s="393" t="e">
        <f t="shared" ref="Y66" si="86">X66+Y65</f>
        <v>#DIV/0!</v>
      </c>
      <c r="Z66" s="393" t="e">
        <f t="shared" ref="Z66" si="87">Y66+Z65</f>
        <v>#DIV/0!</v>
      </c>
      <c r="AA66" s="393" t="e">
        <f t="shared" ref="AA66" si="88">Z66+AA65</f>
        <v>#DIV/0!</v>
      </c>
      <c r="AB66" s="393" t="e">
        <f t="shared" ref="AB66" si="89">AA66+AB65</f>
        <v>#DIV/0!</v>
      </c>
      <c r="AC66" s="393" t="e">
        <f t="shared" ref="AC66" si="90">AB66+AC65</f>
        <v>#DIV/0!</v>
      </c>
      <c r="AD66" s="393" t="e">
        <f t="shared" ref="AD66" si="91">AC66+AD65</f>
        <v>#DIV/0!</v>
      </c>
      <c r="AE66" s="393" t="e">
        <f t="shared" ref="AE66" si="92">AD66+AE65</f>
        <v>#DIV/0!</v>
      </c>
      <c r="AF66" s="393" t="e">
        <f t="shared" ref="AF66" si="93">AE66+AF65</f>
        <v>#DIV/0!</v>
      </c>
      <c r="AG66" s="393" t="e">
        <f t="shared" ref="AG66" si="94">AF66+AG65</f>
        <v>#DIV/0!</v>
      </c>
      <c r="AH66" s="393" t="e">
        <f t="shared" ref="AH66" si="95">AG66+AH65</f>
        <v>#DIV/0!</v>
      </c>
      <c r="AI66" s="393" t="e">
        <f t="shared" ref="AI66" si="96">AH66+AI65</f>
        <v>#DIV/0!</v>
      </c>
    </row>
    <row r="67" spans="2:35" s="408" customFormat="1">
      <c r="E67" s="145"/>
      <c r="F67" s="145"/>
      <c r="G67" s="145"/>
      <c r="H67" s="145"/>
      <c r="I67" s="145"/>
      <c r="J67" s="145"/>
      <c r="K67" s="145"/>
      <c r="L67" s="145"/>
      <c r="M67" s="145"/>
      <c r="N67" s="136"/>
      <c r="O67" s="145"/>
      <c r="P67" s="145"/>
      <c r="Q67" s="145"/>
      <c r="R67" s="145"/>
      <c r="S67" s="145"/>
      <c r="T67" s="145"/>
      <c r="U67" s="145"/>
      <c r="V67" s="145"/>
      <c r="W67" s="145"/>
      <c r="X67" s="145"/>
      <c r="Y67" s="145"/>
      <c r="Z67" s="145"/>
      <c r="AA67" s="145"/>
      <c r="AB67" s="145"/>
      <c r="AC67" s="145"/>
      <c r="AD67" s="145"/>
      <c r="AE67" s="145"/>
      <c r="AF67" s="145"/>
      <c r="AG67" s="145"/>
      <c r="AH67" s="145"/>
      <c r="AI67" s="145"/>
    </row>
    <row r="68" spans="2:35">
      <c r="B68" s="120" t="s">
        <v>611</v>
      </c>
      <c r="C68" s="408" t="s">
        <v>95</v>
      </c>
      <c r="D68" s="421" t="e">
        <f>MIN(E64:AI64)</f>
        <v>#DIV/0!</v>
      </c>
    </row>
    <row r="71" spans="2:35" s="377" customFormat="1" ht="12.75" customHeight="1">
      <c r="B71" s="406" t="s">
        <v>631</v>
      </c>
      <c r="C71" s="389"/>
      <c r="D71" s="376" t="s">
        <v>573</v>
      </c>
      <c r="E71" s="131">
        <f>'5'!E5</f>
        <v>2026</v>
      </c>
      <c r="F71" s="131">
        <f t="shared" ref="F71:AI71" si="97">+E71+1</f>
        <v>2027</v>
      </c>
      <c r="G71" s="131">
        <f t="shared" si="97"/>
        <v>2028</v>
      </c>
      <c r="H71" s="131">
        <f t="shared" si="97"/>
        <v>2029</v>
      </c>
      <c r="I71" s="131">
        <f t="shared" si="97"/>
        <v>2030</v>
      </c>
      <c r="J71" s="131">
        <f t="shared" si="97"/>
        <v>2031</v>
      </c>
      <c r="K71" s="131">
        <f t="shared" si="97"/>
        <v>2032</v>
      </c>
      <c r="L71" s="131">
        <f t="shared" si="97"/>
        <v>2033</v>
      </c>
      <c r="M71" s="131">
        <f t="shared" si="97"/>
        <v>2034</v>
      </c>
      <c r="N71" s="131">
        <f t="shared" si="97"/>
        <v>2035</v>
      </c>
      <c r="O71" s="131">
        <f t="shared" si="97"/>
        <v>2036</v>
      </c>
      <c r="P71" s="131">
        <f t="shared" si="97"/>
        <v>2037</v>
      </c>
      <c r="Q71" s="131">
        <f t="shared" si="97"/>
        <v>2038</v>
      </c>
      <c r="R71" s="131">
        <f t="shared" si="97"/>
        <v>2039</v>
      </c>
      <c r="S71" s="131">
        <f t="shared" si="97"/>
        <v>2040</v>
      </c>
      <c r="T71" s="131">
        <f t="shared" si="97"/>
        <v>2041</v>
      </c>
      <c r="U71" s="131">
        <f t="shared" si="97"/>
        <v>2042</v>
      </c>
      <c r="V71" s="131">
        <f t="shared" si="97"/>
        <v>2043</v>
      </c>
      <c r="W71" s="131">
        <f t="shared" si="97"/>
        <v>2044</v>
      </c>
      <c r="X71" s="131">
        <f t="shared" si="97"/>
        <v>2045</v>
      </c>
      <c r="Y71" s="131">
        <f t="shared" si="97"/>
        <v>2046</v>
      </c>
      <c r="Z71" s="131">
        <f t="shared" si="97"/>
        <v>2047</v>
      </c>
      <c r="AA71" s="131">
        <f t="shared" si="97"/>
        <v>2048</v>
      </c>
      <c r="AB71" s="131">
        <f t="shared" si="97"/>
        <v>2049</v>
      </c>
      <c r="AC71" s="131">
        <f t="shared" si="97"/>
        <v>2050</v>
      </c>
      <c r="AD71" s="131">
        <f t="shared" si="97"/>
        <v>2051</v>
      </c>
      <c r="AE71" s="131">
        <f t="shared" si="97"/>
        <v>2052</v>
      </c>
      <c r="AF71" s="131">
        <f t="shared" si="97"/>
        <v>2053</v>
      </c>
      <c r="AG71" s="131">
        <f t="shared" si="97"/>
        <v>2054</v>
      </c>
      <c r="AH71" s="131">
        <f t="shared" si="97"/>
        <v>2055</v>
      </c>
      <c r="AI71" s="131">
        <f t="shared" si="97"/>
        <v>2056</v>
      </c>
    </row>
    <row r="72" spans="2:35" s="377" customFormat="1" ht="12.75" customHeight="1">
      <c r="B72" s="406"/>
      <c r="C72" s="389"/>
      <c r="D72" s="376" t="s">
        <v>574</v>
      </c>
      <c r="E72" s="133">
        <v>0</v>
      </c>
      <c r="F72" s="133">
        <f t="shared" ref="F72:AI72" si="98">+E72+1</f>
        <v>1</v>
      </c>
      <c r="G72" s="133">
        <f t="shared" si="98"/>
        <v>2</v>
      </c>
      <c r="H72" s="133">
        <f t="shared" si="98"/>
        <v>3</v>
      </c>
      <c r="I72" s="133">
        <f t="shared" si="98"/>
        <v>4</v>
      </c>
      <c r="J72" s="133">
        <f t="shared" si="98"/>
        <v>5</v>
      </c>
      <c r="K72" s="133">
        <f t="shared" si="98"/>
        <v>6</v>
      </c>
      <c r="L72" s="133">
        <f t="shared" si="98"/>
        <v>7</v>
      </c>
      <c r="M72" s="133">
        <f t="shared" si="98"/>
        <v>8</v>
      </c>
      <c r="N72" s="133">
        <f t="shared" si="98"/>
        <v>9</v>
      </c>
      <c r="O72" s="133">
        <f t="shared" si="98"/>
        <v>10</v>
      </c>
      <c r="P72" s="133">
        <f t="shared" si="98"/>
        <v>11</v>
      </c>
      <c r="Q72" s="133">
        <f t="shared" si="98"/>
        <v>12</v>
      </c>
      <c r="R72" s="133">
        <f t="shared" si="98"/>
        <v>13</v>
      </c>
      <c r="S72" s="133">
        <f t="shared" si="98"/>
        <v>14</v>
      </c>
      <c r="T72" s="133">
        <f t="shared" si="98"/>
        <v>15</v>
      </c>
      <c r="U72" s="133">
        <f t="shared" si="98"/>
        <v>16</v>
      </c>
      <c r="V72" s="133">
        <f t="shared" si="98"/>
        <v>17</v>
      </c>
      <c r="W72" s="133">
        <f t="shared" si="98"/>
        <v>18</v>
      </c>
      <c r="X72" s="133">
        <f t="shared" si="98"/>
        <v>19</v>
      </c>
      <c r="Y72" s="133">
        <f t="shared" si="98"/>
        <v>20</v>
      </c>
      <c r="Z72" s="133">
        <f t="shared" si="98"/>
        <v>21</v>
      </c>
      <c r="AA72" s="133">
        <f t="shared" si="98"/>
        <v>22</v>
      </c>
      <c r="AB72" s="133">
        <f t="shared" si="98"/>
        <v>23</v>
      </c>
      <c r="AC72" s="133">
        <f t="shared" si="98"/>
        <v>24</v>
      </c>
      <c r="AD72" s="133">
        <f t="shared" si="98"/>
        <v>25</v>
      </c>
      <c r="AE72" s="133">
        <f t="shared" si="98"/>
        <v>26</v>
      </c>
      <c r="AF72" s="133">
        <f t="shared" si="98"/>
        <v>27</v>
      </c>
      <c r="AG72" s="133">
        <f t="shared" si="98"/>
        <v>28</v>
      </c>
      <c r="AH72" s="133">
        <f t="shared" si="98"/>
        <v>29</v>
      </c>
      <c r="AI72" s="133">
        <f t="shared" si="98"/>
        <v>30</v>
      </c>
    </row>
    <row r="73" spans="2:35" s="419" customFormat="1">
      <c r="E73" s="420" t="e">
        <f t="shared" ref="E73:AI73" si="99">IF(AND(E75&lt;0,F75&gt;0),E72+ABS(E75/F74))</f>
        <v>#DIV/0!</v>
      </c>
      <c r="F73" s="420" t="e">
        <f t="shared" si="99"/>
        <v>#DIV/0!</v>
      </c>
      <c r="G73" s="420" t="e">
        <f t="shared" si="99"/>
        <v>#DIV/0!</v>
      </c>
      <c r="H73" s="420" t="e">
        <f t="shared" si="99"/>
        <v>#DIV/0!</v>
      </c>
      <c r="I73" s="420" t="e">
        <f t="shared" si="99"/>
        <v>#DIV/0!</v>
      </c>
      <c r="J73" s="420" t="e">
        <f t="shared" si="99"/>
        <v>#DIV/0!</v>
      </c>
      <c r="K73" s="420" t="e">
        <f t="shared" si="99"/>
        <v>#DIV/0!</v>
      </c>
      <c r="L73" s="420" t="e">
        <f t="shared" si="99"/>
        <v>#DIV/0!</v>
      </c>
      <c r="M73" s="420" t="e">
        <f t="shared" si="99"/>
        <v>#DIV/0!</v>
      </c>
      <c r="N73" s="420" t="e">
        <f t="shared" si="99"/>
        <v>#DIV/0!</v>
      </c>
      <c r="O73" s="420" t="e">
        <f t="shared" si="99"/>
        <v>#DIV/0!</v>
      </c>
      <c r="P73" s="420" t="e">
        <f t="shared" si="99"/>
        <v>#DIV/0!</v>
      </c>
      <c r="Q73" s="420" t="e">
        <f t="shared" si="99"/>
        <v>#DIV/0!</v>
      </c>
      <c r="R73" s="420" t="e">
        <f t="shared" si="99"/>
        <v>#DIV/0!</v>
      </c>
      <c r="S73" s="420" t="e">
        <f t="shared" si="99"/>
        <v>#DIV/0!</v>
      </c>
      <c r="T73" s="420" t="e">
        <f t="shared" si="99"/>
        <v>#DIV/0!</v>
      </c>
      <c r="U73" s="420" t="e">
        <f t="shared" si="99"/>
        <v>#DIV/0!</v>
      </c>
      <c r="V73" s="420" t="e">
        <f t="shared" si="99"/>
        <v>#DIV/0!</v>
      </c>
      <c r="W73" s="420" t="e">
        <f t="shared" si="99"/>
        <v>#DIV/0!</v>
      </c>
      <c r="X73" s="420" t="e">
        <f t="shared" si="99"/>
        <v>#DIV/0!</v>
      </c>
      <c r="Y73" s="420" t="e">
        <f t="shared" si="99"/>
        <v>#DIV/0!</v>
      </c>
      <c r="Z73" s="420" t="e">
        <f t="shared" si="99"/>
        <v>#DIV/0!</v>
      </c>
      <c r="AA73" s="420" t="e">
        <f t="shared" si="99"/>
        <v>#DIV/0!</v>
      </c>
      <c r="AB73" s="420" t="e">
        <f t="shared" si="99"/>
        <v>#DIV/0!</v>
      </c>
      <c r="AC73" s="420" t="e">
        <f t="shared" si="99"/>
        <v>#DIV/0!</v>
      </c>
      <c r="AD73" s="420" t="e">
        <f t="shared" si="99"/>
        <v>#DIV/0!</v>
      </c>
      <c r="AE73" s="420" t="e">
        <f t="shared" si="99"/>
        <v>#DIV/0!</v>
      </c>
      <c r="AF73" s="420" t="e">
        <f t="shared" si="99"/>
        <v>#DIV/0!</v>
      </c>
      <c r="AG73" s="420" t="e">
        <f t="shared" si="99"/>
        <v>#DIV/0!</v>
      </c>
      <c r="AH73" s="420" t="e">
        <f t="shared" si="99"/>
        <v>#DIV/0!</v>
      </c>
      <c r="AI73" s="420" t="e">
        <f t="shared" si="99"/>
        <v>#DIV/0!</v>
      </c>
    </row>
    <row r="74" spans="2:35">
      <c r="B74" s="119" t="s">
        <v>632</v>
      </c>
      <c r="C74" s="390" t="s">
        <v>115</v>
      </c>
      <c r="E74" s="393" t="e">
        <f>'11'!D13</f>
        <v>#DIV/0!</v>
      </c>
      <c r="F74" s="393" t="e">
        <f>'11'!E13</f>
        <v>#DIV/0!</v>
      </c>
      <c r="G74" s="393" t="e">
        <f>'11'!F13</f>
        <v>#DIV/0!</v>
      </c>
      <c r="H74" s="393" t="e">
        <f>'11'!G13</f>
        <v>#DIV/0!</v>
      </c>
      <c r="I74" s="393" t="e">
        <f>'11'!H13</f>
        <v>#DIV/0!</v>
      </c>
      <c r="J74" s="393" t="e">
        <f>'11'!I13</f>
        <v>#DIV/0!</v>
      </c>
      <c r="K74" s="393" t="e">
        <f>'11'!J13</f>
        <v>#DIV/0!</v>
      </c>
      <c r="L74" s="393" t="e">
        <f>'11'!K13</f>
        <v>#DIV/0!</v>
      </c>
      <c r="M74" s="393" t="e">
        <f>'11'!L13</f>
        <v>#DIV/0!</v>
      </c>
      <c r="N74" s="393" t="e">
        <f>'11'!M13</f>
        <v>#DIV/0!</v>
      </c>
      <c r="O74" s="393" t="e">
        <f>'11'!N13</f>
        <v>#DIV/0!</v>
      </c>
      <c r="P74" s="393" t="e">
        <f>'11'!O13</f>
        <v>#DIV/0!</v>
      </c>
      <c r="Q74" s="393" t="e">
        <f>'11'!P13</f>
        <v>#DIV/0!</v>
      </c>
      <c r="R74" s="393" t="e">
        <f>'11'!Q13</f>
        <v>#DIV/0!</v>
      </c>
      <c r="S74" s="393" t="e">
        <f>'11'!R13</f>
        <v>#DIV/0!</v>
      </c>
      <c r="T74" s="393" t="e">
        <f>'11'!S13</f>
        <v>#DIV/0!</v>
      </c>
      <c r="U74" s="393" t="e">
        <f>'11'!T13</f>
        <v>#DIV/0!</v>
      </c>
      <c r="V74" s="393" t="e">
        <f>'11'!U13</f>
        <v>#DIV/0!</v>
      </c>
      <c r="W74" s="393" t="e">
        <f>'11'!V13</f>
        <v>#DIV/0!</v>
      </c>
      <c r="X74" s="393" t="e">
        <f>'11'!W13</f>
        <v>#DIV/0!</v>
      </c>
      <c r="Y74" s="393" t="e">
        <f>'11'!X13</f>
        <v>#DIV/0!</v>
      </c>
      <c r="Z74" s="393" t="e">
        <f>'11'!Y13</f>
        <v>#DIV/0!</v>
      </c>
      <c r="AA74" s="393" t="e">
        <f>'11'!Z13</f>
        <v>#DIV/0!</v>
      </c>
      <c r="AB74" s="393" t="e">
        <f>'11'!AA13</f>
        <v>#DIV/0!</v>
      </c>
      <c r="AC74" s="393" t="e">
        <f>'11'!AB13</f>
        <v>#DIV/0!</v>
      </c>
      <c r="AD74" s="393" t="e">
        <f>'11'!AC13</f>
        <v>#DIV/0!</v>
      </c>
      <c r="AE74" s="393" t="e">
        <f>'11'!AD13</f>
        <v>#DIV/0!</v>
      </c>
      <c r="AF74" s="393" t="e">
        <f>'11'!AE13</f>
        <v>#DIV/0!</v>
      </c>
      <c r="AG74" s="393" t="e">
        <f>'11'!AF13</f>
        <v>#DIV/0!</v>
      </c>
      <c r="AH74" s="393" t="e">
        <f>'11'!AG13</f>
        <v>#DIV/0!</v>
      </c>
      <c r="AI74" s="393" t="e">
        <f>'11'!AH13</f>
        <v>#DIV/0!</v>
      </c>
    </row>
    <row r="75" spans="2:35">
      <c r="B75" s="119" t="s">
        <v>633</v>
      </c>
      <c r="C75" s="390" t="s">
        <v>115</v>
      </c>
      <c r="E75" s="393" t="e">
        <f>E74</f>
        <v>#DIV/0!</v>
      </c>
      <c r="F75" s="393" t="e">
        <f t="shared" ref="F75:AI75" si="100">E75+F74</f>
        <v>#DIV/0!</v>
      </c>
      <c r="G75" s="393" t="e">
        <f t="shared" si="100"/>
        <v>#DIV/0!</v>
      </c>
      <c r="H75" s="393" t="e">
        <f t="shared" si="100"/>
        <v>#DIV/0!</v>
      </c>
      <c r="I75" s="393" t="e">
        <f t="shared" si="100"/>
        <v>#DIV/0!</v>
      </c>
      <c r="J75" s="393" t="e">
        <f t="shared" si="100"/>
        <v>#DIV/0!</v>
      </c>
      <c r="K75" s="393" t="e">
        <f t="shared" si="100"/>
        <v>#DIV/0!</v>
      </c>
      <c r="L75" s="393" t="e">
        <f t="shared" si="100"/>
        <v>#DIV/0!</v>
      </c>
      <c r="M75" s="393" t="e">
        <f t="shared" si="100"/>
        <v>#DIV/0!</v>
      </c>
      <c r="N75" s="393" t="e">
        <f t="shared" si="100"/>
        <v>#DIV/0!</v>
      </c>
      <c r="O75" s="393" t="e">
        <f t="shared" si="100"/>
        <v>#DIV/0!</v>
      </c>
      <c r="P75" s="393" t="e">
        <f t="shared" si="100"/>
        <v>#DIV/0!</v>
      </c>
      <c r="Q75" s="393" t="e">
        <f t="shared" si="100"/>
        <v>#DIV/0!</v>
      </c>
      <c r="R75" s="393" t="e">
        <f t="shared" si="100"/>
        <v>#DIV/0!</v>
      </c>
      <c r="S75" s="393" t="e">
        <f t="shared" si="100"/>
        <v>#DIV/0!</v>
      </c>
      <c r="T75" s="393" t="e">
        <f t="shared" si="100"/>
        <v>#DIV/0!</v>
      </c>
      <c r="U75" s="393" t="e">
        <f t="shared" si="100"/>
        <v>#DIV/0!</v>
      </c>
      <c r="V75" s="393" t="e">
        <f t="shared" si="100"/>
        <v>#DIV/0!</v>
      </c>
      <c r="W75" s="393" t="e">
        <f t="shared" si="100"/>
        <v>#DIV/0!</v>
      </c>
      <c r="X75" s="393" t="e">
        <f t="shared" si="100"/>
        <v>#DIV/0!</v>
      </c>
      <c r="Y75" s="393" t="e">
        <f t="shared" si="100"/>
        <v>#DIV/0!</v>
      </c>
      <c r="Z75" s="393" t="e">
        <f t="shared" si="100"/>
        <v>#DIV/0!</v>
      </c>
      <c r="AA75" s="393" t="e">
        <f t="shared" si="100"/>
        <v>#DIV/0!</v>
      </c>
      <c r="AB75" s="393" t="e">
        <f t="shared" si="100"/>
        <v>#DIV/0!</v>
      </c>
      <c r="AC75" s="393" t="e">
        <f t="shared" si="100"/>
        <v>#DIV/0!</v>
      </c>
      <c r="AD75" s="393" t="e">
        <f t="shared" si="100"/>
        <v>#DIV/0!</v>
      </c>
      <c r="AE75" s="393" t="e">
        <f t="shared" si="100"/>
        <v>#DIV/0!</v>
      </c>
      <c r="AF75" s="393" t="e">
        <f t="shared" si="100"/>
        <v>#DIV/0!</v>
      </c>
      <c r="AG75" s="393" t="e">
        <f t="shared" si="100"/>
        <v>#DIV/0!</v>
      </c>
      <c r="AH75" s="393" t="e">
        <f t="shared" si="100"/>
        <v>#DIV/0!</v>
      </c>
      <c r="AI75" s="393" t="e">
        <f t="shared" si="100"/>
        <v>#DIV/0!</v>
      </c>
    </row>
    <row r="76" spans="2:35" s="408" customFormat="1">
      <c r="E76" s="145"/>
      <c r="F76" s="145"/>
      <c r="G76" s="145"/>
      <c r="H76" s="145"/>
      <c r="I76" s="145"/>
      <c r="J76" s="145"/>
      <c r="K76" s="145"/>
      <c r="L76" s="145"/>
      <c r="M76" s="145"/>
      <c r="N76" s="136"/>
      <c r="O76" s="145"/>
      <c r="P76" s="145"/>
      <c r="Q76" s="145"/>
      <c r="R76" s="145"/>
      <c r="S76" s="145"/>
      <c r="T76" s="145"/>
      <c r="U76" s="145"/>
      <c r="V76" s="145"/>
      <c r="W76" s="145"/>
      <c r="X76" s="145"/>
      <c r="Y76" s="145"/>
      <c r="Z76" s="145"/>
      <c r="AA76" s="145"/>
      <c r="AB76" s="145"/>
      <c r="AC76" s="145"/>
      <c r="AD76" s="145"/>
      <c r="AE76" s="145"/>
      <c r="AF76" s="145"/>
      <c r="AG76" s="145"/>
      <c r="AH76" s="145"/>
      <c r="AI76" s="145"/>
    </row>
    <row r="77" spans="2:35">
      <c r="B77" s="120" t="s">
        <v>634</v>
      </c>
      <c r="C77" s="408" t="s">
        <v>95</v>
      </c>
      <c r="D77" s="421" t="e">
        <f>MIN(E73:AI73)</f>
        <v>#DIV/0!</v>
      </c>
    </row>
    <row r="78" spans="2:35">
      <c r="D78" s="422"/>
    </row>
  </sheetData>
  <sheetProtection algorithmName="SHA-512" hashValue="50cmjz4Ev5eQU7gCCaZT6icOmlKUcHZqiixA//MyjAaxHCBb3tBiSD+f5o5sIKYa3h7bamHhzOwT1GC+E+hMqg==" saltValue="vHS5gsSbmFeatO9t5cGxNA==" spinCount="100000" sheet="1" objects="1" scenarios="1"/>
  <mergeCells count="5">
    <mergeCell ref="B22:B23"/>
    <mergeCell ref="B36:B37"/>
    <mergeCell ref="B49:B50"/>
    <mergeCell ref="B71:B72"/>
    <mergeCell ref="B62:B63"/>
  </mergeCells>
  <pageMargins left="0.7" right="0.7" top="0.75" bottom="0.75" header="0.3" footer="0.3"/>
  <pageSetup paperSize="9" orientation="portrait" horizontalDpi="0" verticalDpi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70C57-FDF5-B044-BF2D-7B1D796EE3FF}">
  <dimension ref="B2:AJ201"/>
  <sheetViews>
    <sheetView topLeftCell="A27" zoomScale="136" zoomScaleNormal="130" workbookViewId="0">
      <selection activeCell="AXR1" sqref="A1:XFD1048576"/>
    </sheetView>
  </sheetViews>
  <sheetFormatPr baseColWidth="10" defaultColWidth="10.83203125" defaultRowHeight="11"/>
  <cols>
    <col min="1" max="1" width="3.6640625" style="119" customWidth="1"/>
    <col min="2" max="2" width="38.83203125" style="119" customWidth="1"/>
    <col min="3" max="3" width="12.83203125" style="144" customWidth="1"/>
    <col min="4" max="33" width="8.6640625" style="144" customWidth="1"/>
    <col min="34" max="35" width="10.83203125" style="144"/>
    <col min="36" max="16384" width="10.83203125" style="119"/>
  </cols>
  <sheetData>
    <row r="2" spans="2:35" s="124" customFormat="1" ht="20.25" customHeight="1">
      <c r="B2" s="423" t="s">
        <v>635</v>
      </c>
      <c r="C2" s="129" t="s">
        <v>28</v>
      </c>
      <c r="D2" s="129" t="s">
        <v>636</v>
      </c>
      <c r="E2" s="129" t="s">
        <v>637</v>
      </c>
      <c r="F2" s="129" t="s">
        <v>638</v>
      </c>
      <c r="G2" s="129" t="s">
        <v>639</v>
      </c>
      <c r="H2" s="129" t="s">
        <v>640</v>
      </c>
      <c r="I2" s="129" t="s">
        <v>641</v>
      </c>
      <c r="J2" s="129" t="s">
        <v>642</v>
      </c>
      <c r="K2" s="129" t="s">
        <v>643</v>
      </c>
      <c r="L2" s="129" t="s">
        <v>644</v>
      </c>
      <c r="M2" s="129" t="s">
        <v>645</v>
      </c>
      <c r="N2" s="129" t="s">
        <v>646</v>
      </c>
      <c r="O2" s="129" t="s">
        <v>647</v>
      </c>
      <c r="P2" s="129" t="s">
        <v>648</v>
      </c>
      <c r="Q2" s="129" t="s">
        <v>649</v>
      </c>
      <c r="R2" s="129" t="s">
        <v>650</v>
      </c>
      <c r="S2" s="129" t="s">
        <v>651</v>
      </c>
      <c r="T2" s="129" t="s">
        <v>652</v>
      </c>
      <c r="U2" s="129" t="s">
        <v>653</v>
      </c>
      <c r="V2" s="129" t="s">
        <v>654</v>
      </c>
      <c r="W2" s="129" t="s">
        <v>655</v>
      </c>
      <c r="X2" s="129" t="s">
        <v>656</v>
      </c>
      <c r="Y2" s="129" t="s">
        <v>657</v>
      </c>
      <c r="Z2" s="129" t="s">
        <v>658</v>
      </c>
      <c r="AA2" s="129" t="s">
        <v>659</v>
      </c>
      <c r="AB2" s="129" t="s">
        <v>660</v>
      </c>
      <c r="AC2" s="129" t="s">
        <v>661</v>
      </c>
      <c r="AD2" s="129" t="s">
        <v>662</v>
      </c>
      <c r="AE2" s="129" t="s">
        <v>663</v>
      </c>
      <c r="AF2" s="129" t="s">
        <v>664</v>
      </c>
      <c r="AG2" s="129" t="s">
        <v>665</v>
      </c>
      <c r="AH2" s="144"/>
      <c r="AI2" s="144"/>
    </row>
    <row r="3" spans="2:35" s="124" customFormat="1" ht="12">
      <c r="B3" s="424" t="s">
        <v>666</v>
      </c>
      <c r="C3" s="425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6"/>
      <c r="R3" s="426"/>
      <c r="S3" s="426"/>
      <c r="T3" s="426"/>
      <c r="U3" s="426"/>
      <c r="V3" s="426"/>
      <c r="W3" s="426"/>
      <c r="X3" s="426"/>
      <c r="Y3" s="426"/>
      <c r="Z3" s="426"/>
      <c r="AA3" s="426"/>
      <c r="AB3" s="426"/>
      <c r="AC3" s="426"/>
      <c r="AD3" s="426"/>
      <c r="AE3" s="426"/>
      <c r="AF3" s="426"/>
      <c r="AG3" s="426"/>
      <c r="AH3" s="144"/>
      <c r="AI3" s="144"/>
    </row>
    <row r="4" spans="2:35" s="124" customFormat="1" ht="12">
      <c r="B4" s="427" t="s">
        <v>667</v>
      </c>
      <c r="C4" s="428">
        <f>'5'!E69</f>
        <v>0.1</v>
      </c>
      <c r="D4" s="429">
        <f>C4*1.234426</f>
        <v>0.12344260000000001</v>
      </c>
      <c r="E4" s="429">
        <f>D4*(1-'5'!$E$71)</f>
        <v>0.12159096100000001</v>
      </c>
      <c r="F4" s="429">
        <f>E4*(1-'5'!$E$71)</f>
        <v>0.11976709658500001</v>
      </c>
      <c r="G4" s="429">
        <f>F4*(1-'5'!$E$71)</f>
        <v>0.117970590136225</v>
      </c>
      <c r="H4" s="429">
        <f>G4*(1-'5'!$E$71)</f>
        <v>0.11620103128418163</v>
      </c>
      <c r="I4" s="429">
        <f>H4*(1-'5'!$E$71)</f>
        <v>0.11445801581491891</v>
      </c>
      <c r="J4" s="429">
        <f>I4*(1-'5'!$E$71)</f>
        <v>0.11274114557769511</v>
      </c>
      <c r="K4" s="429">
        <f>J4*(1-'5'!$E$71)</f>
        <v>0.11105002839402969</v>
      </c>
      <c r="L4" s="429">
        <f>K4*(1-'5'!$E$71)</f>
        <v>0.10938427796811924</v>
      </c>
      <c r="M4" s="429">
        <f>L4*(1-'5'!$E$71)</f>
        <v>0.10774351379859745</v>
      </c>
      <c r="N4" s="429">
        <f>M4*(1-'5'!$E$71)</f>
        <v>0.10612736109161849</v>
      </c>
      <c r="O4" s="429">
        <f>N4*(1-'5'!$E$71)</f>
        <v>0.10453545067524421</v>
      </c>
      <c r="P4" s="429">
        <f>O4*(1-'5'!$E$71)</f>
        <v>0.10296741891511554</v>
      </c>
      <c r="Q4" s="429">
        <f>P4*(1-'5'!$E$71)</f>
        <v>0.10142290763138881</v>
      </c>
      <c r="R4" s="429">
        <f>Q4*(1-'5'!$E$71)</f>
        <v>9.9901564016917979E-2</v>
      </c>
      <c r="S4" s="429">
        <f>R4*(1-'5'!$E$71)</f>
        <v>9.8403040556664212E-2</v>
      </c>
      <c r="T4" s="429">
        <f>S4*(1-'5'!$E$71)</f>
        <v>9.6926994948314249E-2</v>
      </c>
      <c r="U4" s="429">
        <f>T4*(1-'5'!$E$71)</f>
        <v>9.5473090024089532E-2</v>
      </c>
      <c r="V4" s="429">
        <f>U4*(1-'5'!$E$71)</f>
        <v>9.4040993673728188E-2</v>
      </c>
      <c r="W4" s="429">
        <f>V4*(1-'5'!$E$71)</f>
        <v>9.2630378768622262E-2</v>
      </c>
      <c r="X4" s="429">
        <f>W4*(1-'5'!$E$71)</f>
        <v>9.1240923087092932E-2</v>
      </c>
      <c r="Y4" s="429">
        <f>X4*(1-'5'!$E$71)</f>
        <v>8.9872309240786541E-2</v>
      </c>
      <c r="Z4" s="429">
        <f>Y4*(1-'5'!$E$71)</f>
        <v>8.8524224602174739E-2</v>
      </c>
      <c r="AA4" s="429">
        <f>Z4*(1-'5'!$E$71)</f>
        <v>8.7196361233142117E-2</v>
      </c>
      <c r="AB4" s="429">
        <f>AA4*(1-'5'!$E$71)</f>
        <v>8.5888415814644986E-2</v>
      </c>
      <c r="AC4" s="429">
        <f>AB4*(1-'5'!$E$71)</f>
        <v>8.4600089577425305E-2</v>
      </c>
      <c r="AD4" s="429">
        <f>AC4*(1-'5'!$E$71)</f>
        <v>8.3331088233763922E-2</v>
      </c>
      <c r="AE4" s="429">
        <f>AD4*(1-'5'!$E$71)</f>
        <v>8.208112191025746E-2</v>
      </c>
      <c r="AF4" s="429">
        <f>AE4*(1-'5'!$E$71)</f>
        <v>8.0849905081603599E-2</v>
      </c>
      <c r="AG4" s="429">
        <f>AF4*(1-'5'!$E$71)</f>
        <v>7.9637156505379544E-2</v>
      </c>
      <c r="AH4" s="144"/>
      <c r="AI4" s="144"/>
    </row>
    <row r="5" spans="2:35" s="124" customFormat="1" ht="12">
      <c r="B5" s="427" t="s">
        <v>668</v>
      </c>
      <c r="C5" s="428">
        <f>'5'!E70</f>
        <v>0.1</v>
      </c>
      <c r="D5" s="429">
        <f>C5*1.234426</f>
        <v>0.12344260000000001</v>
      </c>
      <c r="E5" s="429">
        <f>D5*(1-'5'!$E$71)</f>
        <v>0.12159096100000001</v>
      </c>
      <c r="F5" s="429">
        <f>E5*(1-'5'!$E$71)</f>
        <v>0.11976709658500001</v>
      </c>
      <c r="G5" s="429">
        <f>F5*(1-'5'!$E$71)</f>
        <v>0.117970590136225</v>
      </c>
      <c r="H5" s="429">
        <f>G5*(1-'5'!$E$71)</f>
        <v>0.11620103128418163</v>
      </c>
      <c r="I5" s="429">
        <f>H5*(1-'5'!$E$71)</f>
        <v>0.11445801581491891</v>
      </c>
      <c r="J5" s="429">
        <f>I5*(1-'5'!$E$71)</f>
        <v>0.11274114557769511</v>
      </c>
      <c r="K5" s="429">
        <f>J5*(1-'5'!$E$71)</f>
        <v>0.11105002839402969</v>
      </c>
      <c r="L5" s="429">
        <f>K5*(1-'5'!$E$71)</f>
        <v>0.10938427796811924</v>
      </c>
      <c r="M5" s="429">
        <f>L5*(1-'5'!$E$71)</f>
        <v>0.10774351379859745</v>
      </c>
      <c r="N5" s="429">
        <f>M5*(1-'5'!$E$71)</f>
        <v>0.10612736109161849</v>
      </c>
      <c r="O5" s="429">
        <f>N5*(1-'5'!$E$71)</f>
        <v>0.10453545067524421</v>
      </c>
      <c r="P5" s="429">
        <f>O5*(1-'5'!$E$71)</f>
        <v>0.10296741891511554</v>
      </c>
      <c r="Q5" s="429">
        <f>P5*(1-'5'!$E$71)</f>
        <v>0.10142290763138881</v>
      </c>
      <c r="R5" s="429">
        <f>Q5*(1-'5'!$E$71)</f>
        <v>9.9901564016917979E-2</v>
      </c>
      <c r="S5" s="429">
        <f>R5*(1-'5'!$E$71)</f>
        <v>9.8403040556664212E-2</v>
      </c>
      <c r="T5" s="429">
        <f>S5*(1-'5'!$E$71)</f>
        <v>9.6926994948314249E-2</v>
      </c>
      <c r="U5" s="429">
        <f>T5*(1-'5'!$E$71)</f>
        <v>9.5473090024089532E-2</v>
      </c>
      <c r="V5" s="429">
        <f>U5*(1-'5'!$E$71)</f>
        <v>9.4040993673728188E-2</v>
      </c>
      <c r="W5" s="429">
        <f>V5*(1-'5'!$E$71)</f>
        <v>9.2630378768622262E-2</v>
      </c>
      <c r="X5" s="429">
        <f>W5*(1-'5'!$E$71)</f>
        <v>9.1240923087092932E-2</v>
      </c>
      <c r="Y5" s="429">
        <f>X5*(1-'5'!$E$71)</f>
        <v>8.9872309240786541E-2</v>
      </c>
      <c r="Z5" s="429">
        <f>Y5*(1-'5'!$E$71)</f>
        <v>8.8524224602174739E-2</v>
      </c>
      <c r="AA5" s="429">
        <f>Z5*(1-'5'!$E$71)</f>
        <v>8.7196361233142117E-2</v>
      </c>
      <c r="AB5" s="429">
        <f>AA5*(1-'5'!$E$71)</f>
        <v>8.5888415814644986E-2</v>
      </c>
      <c r="AC5" s="429">
        <f>AB5*(1-'5'!$E$71)</f>
        <v>8.4600089577425305E-2</v>
      </c>
      <c r="AD5" s="429">
        <f>AC5*(1-'5'!$E$71)</f>
        <v>8.3331088233763922E-2</v>
      </c>
      <c r="AE5" s="429">
        <f>AD5*(1-'5'!$E$71)</f>
        <v>8.208112191025746E-2</v>
      </c>
      <c r="AF5" s="429">
        <f>AE5*(1-'5'!$E$71)</f>
        <v>8.0849905081603599E-2</v>
      </c>
      <c r="AG5" s="429">
        <f>AF5*(1-'5'!$E$71)</f>
        <v>7.9637156505379544E-2</v>
      </c>
      <c r="AH5" s="144"/>
      <c r="AI5" s="144"/>
    </row>
    <row r="6" spans="2:35" s="124" customFormat="1" ht="12">
      <c r="B6" s="427" t="s">
        <v>669</v>
      </c>
      <c r="C6" s="428">
        <f>'5'!E68</f>
        <v>0.33</v>
      </c>
      <c r="D6" s="429">
        <f>C6*1.234426</f>
        <v>0.40736058000000003</v>
      </c>
      <c r="E6" s="429">
        <f>D6*(1-'5'!$E$71)</f>
        <v>0.40125017130000001</v>
      </c>
      <c r="F6" s="429">
        <f>E6*(1-'5'!$E$71)</f>
        <v>0.39523141873049999</v>
      </c>
      <c r="G6" s="429">
        <f>F6*(1-'5'!$E$71)</f>
        <v>0.38930294744954247</v>
      </c>
      <c r="H6" s="429">
        <f>G6*(1-'5'!$E$71)</f>
        <v>0.38346340323779932</v>
      </c>
      <c r="I6" s="429">
        <f>H6*(1-'5'!$E$71)</f>
        <v>0.3777114521892323</v>
      </c>
      <c r="J6" s="429">
        <f>I6*(1-'5'!$E$71)</f>
        <v>0.3720457804063938</v>
      </c>
      <c r="K6" s="429">
        <f>J6*(1-'5'!$E$71)</f>
        <v>0.36646509370029789</v>
      </c>
      <c r="L6" s="429">
        <f>K6*(1-'5'!$E$71)</f>
        <v>0.36096811729479344</v>
      </c>
      <c r="M6" s="429">
        <f>L6*(1-'5'!$E$71)</f>
        <v>0.35555359553537152</v>
      </c>
      <c r="N6" s="429">
        <f>M6*(1-'5'!$E$71)</f>
        <v>0.35022029160234097</v>
      </c>
      <c r="O6" s="429">
        <f>N6*(1-'5'!$E$71)</f>
        <v>0.34496698722830588</v>
      </c>
      <c r="P6" s="429">
        <f>O6*(1-'5'!$E$71)</f>
        <v>0.3397924824198813</v>
      </c>
      <c r="Q6" s="429">
        <f>P6*(1-'5'!$E$71)</f>
        <v>0.33469559518358311</v>
      </c>
      <c r="R6" s="429">
        <f>Q6*(1-'5'!$E$71)</f>
        <v>0.32967516125582935</v>
      </c>
      <c r="S6" s="429">
        <f>R6*(1-'5'!$E$71)</f>
        <v>0.32473003383699189</v>
      </c>
      <c r="T6" s="429">
        <f>S6*(1-'5'!$E$71)</f>
        <v>0.31985908332943702</v>
      </c>
      <c r="U6" s="429">
        <f>T6*(1-'5'!$E$71)</f>
        <v>0.31506119707949548</v>
      </c>
      <c r="V6" s="429">
        <f>U6*(1-'5'!$E$71)</f>
        <v>0.31033527912330305</v>
      </c>
      <c r="W6" s="429">
        <f>V6*(1-'5'!$E$71)</f>
        <v>0.30568024993645349</v>
      </c>
      <c r="X6" s="429">
        <f>W6*(1-'5'!$E$71)</f>
        <v>0.30109504618740668</v>
      </c>
      <c r="Y6" s="429">
        <f>X6*(1-'5'!$E$71)</f>
        <v>0.2965786204945956</v>
      </c>
      <c r="Z6" s="429">
        <f>Y6*(1-'5'!$E$71)</f>
        <v>0.29212994118717667</v>
      </c>
      <c r="AA6" s="429">
        <f>Z6*(1-'5'!$E$71)</f>
        <v>0.28774799206936902</v>
      </c>
      <c r="AB6" s="429">
        <f>AA6*(1-'5'!$E$71)</f>
        <v>0.28343177218832849</v>
      </c>
      <c r="AC6" s="429">
        <f>AB6*(1-'5'!$E$71)</f>
        <v>0.27918029560550356</v>
      </c>
      <c r="AD6" s="429">
        <f>AC6*(1-'5'!$E$71)</f>
        <v>0.274992591171421</v>
      </c>
      <c r="AE6" s="429">
        <f>AD6*(1-'5'!$E$71)</f>
        <v>0.27086770230384966</v>
      </c>
      <c r="AF6" s="429">
        <f>AE6*(1-'5'!$E$71)</f>
        <v>0.26680468676929192</v>
      </c>
      <c r="AG6" s="429">
        <f>AF6*(1-'5'!$E$71)</f>
        <v>0.26280261646775255</v>
      </c>
      <c r="AH6" s="144"/>
      <c r="AI6" s="144"/>
    </row>
    <row r="7" spans="2:35" s="124" customFormat="1" ht="12">
      <c r="B7" s="424" t="s">
        <v>670</v>
      </c>
      <c r="C7" s="425"/>
      <c r="D7" s="426"/>
      <c r="E7" s="426"/>
      <c r="F7" s="426"/>
      <c r="G7" s="426"/>
      <c r="H7" s="426"/>
      <c r="I7" s="426"/>
      <c r="J7" s="426"/>
      <c r="K7" s="426"/>
      <c r="L7" s="426"/>
      <c r="M7" s="426"/>
      <c r="N7" s="426"/>
      <c r="O7" s="426"/>
      <c r="P7" s="426"/>
      <c r="Q7" s="426"/>
      <c r="R7" s="426"/>
      <c r="S7" s="426"/>
      <c r="T7" s="426"/>
      <c r="U7" s="426"/>
      <c r="V7" s="426"/>
      <c r="W7" s="426"/>
      <c r="X7" s="426"/>
      <c r="Y7" s="426"/>
      <c r="Z7" s="426"/>
      <c r="AA7" s="426"/>
      <c r="AB7" s="426"/>
      <c r="AC7" s="426"/>
      <c r="AD7" s="426"/>
      <c r="AE7" s="426"/>
      <c r="AF7" s="426"/>
      <c r="AG7" s="426"/>
      <c r="AH7" s="144"/>
      <c r="AI7" s="144"/>
    </row>
    <row r="8" spans="2:35" s="124" customFormat="1" ht="12">
      <c r="B8" s="427" t="s">
        <v>671</v>
      </c>
      <c r="C8" s="430">
        <f>'5'!E17</f>
        <v>0.8</v>
      </c>
      <c r="D8" s="430">
        <f>C8*0.8231345</f>
        <v>0.65850760000000008</v>
      </c>
      <c r="E8" s="430">
        <f>IF(D8*1.02&gt;=100%,100%,D8*1.02)</f>
        <v>0.67167775200000013</v>
      </c>
      <c r="F8" s="430">
        <f t="shared" ref="F8:X8" si="0">IF(E8*1.02&gt;=100%,100%,E8*1.02)</f>
        <v>0.68511130704000012</v>
      </c>
      <c r="G8" s="430">
        <f t="shared" si="0"/>
        <v>0.69881353318080008</v>
      </c>
      <c r="H8" s="430">
        <f t="shared" si="0"/>
        <v>0.71278980384441615</v>
      </c>
      <c r="I8" s="430">
        <f t="shared" si="0"/>
        <v>0.72704559992130446</v>
      </c>
      <c r="J8" s="430">
        <f t="shared" si="0"/>
        <v>0.74158651191973057</v>
      </c>
      <c r="K8" s="430">
        <f t="shared" si="0"/>
        <v>0.75641824215812514</v>
      </c>
      <c r="L8" s="430">
        <f t="shared" si="0"/>
        <v>0.77154660700128763</v>
      </c>
      <c r="M8" s="430">
        <f t="shared" si="0"/>
        <v>0.78697753914131341</v>
      </c>
      <c r="N8" s="430">
        <f t="shared" si="0"/>
        <v>0.8027170899241397</v>
      </c>
      <c r="O8" s="430">
        <f t="shared" si="0"/>
        <v>0.81877143172262257</v>
      </c>
      <c r="P8" s="430">
        <f t="shared" si="0"/>
        <v>0.83514686035707508</v>
      </c>
      <c r="Q8" s="430">
        <f t="shared" si="0"/>
        <v>0.85184979756421664</v>
      </c>
      <c r="R8" s="430">
        <f t="shared" si="0"/>
        <v>0.86888679351550102</v>
      </c>
      <c r="S8" s="430">
        <f t="shared" si="0"/>
        <v>0.88626452938581102</v>
      </c>
      <c r="T8" s="430">
        <f t="shared" si="0"/>
        <v>0.90398981997352723</v>
      </c>
      <c r="U8" s="430">
        <f t="shared" si="0"/>
        <v>0.92206961637299778</v>
      </c>
      <c r="V8" s="430">
        <f t="shared" si="0"/>
        <v>0.94051100870045778</v>
      </c>
      <c r="W8" s="430">
        <f t="shared" si="0"/>
        <v>0.95932122887446691</v>
      </c>
      <c r="X8" s="430">
        <f t="shared" si="0"/>
        <v>0.97850765345195623</v>
      </c>
      <c r="Y8" s="430">
        <f t="shared" ref="Y8:AG8" si="1">IF(X8*1.02&gt;=100%,100%,X8*1.02)</f>
        <v>0.99807780652099531</v>
      </c>
      <c r="Z8" s="430">
        <f t="shared" si="1"/>
        <v>1</v>
      </c>
      <c r="AA8" s="430">
        <f t="shared" si="1"/>
        <v>1</v>
      </c>
      <c r="AB8" s="430">
        <f t="shared" si="1"/>
        <v>1</v>
      </c>
      <c r="AC8" s="430">
        <f t="shared" si="1"/>
        <v>1</v>
      </c>
      <c r="AD8" s="430">
        <f t="shared" si="1"/>
        <v>1</v>
      </c>
      <c r="AE8" s="430">
        <f t="shared" si="1"/>
        <v>1</v>
      </c>
      <c r="AF8" s="430">
        <f t="shared" si="1"/>
        <v>1</v>
      </c>
      <c r="AG8" s="430">
        <f t="shared" si="1"/>
        <v>1</v>
      </c>
      <c r="AH8" s="144"/>
      <c r="AI8" s="144"/>
    </row>
    <row r="9" spans="2:35" s="124" customFormat="1">
      <c r="B9" s="427"/>
      <c r="C9" s="430"/>
      <c r="D9" s="430"/>
      <c r="E9" s="430"/>
      <c r="F9" s="430"/>
      <c r="G9" s="430"/>
      <c r="H9" s="430"/>
      <c r="I9" s="430"/>
      <c r="J9" s="430"/>
      <c r="K9" s="430"/>
      <c r="L9" s="430"/>
      <c r="M9" s="430"/>
      <c r="N9" s="430"/>
      <c r="O9" s="430"/>
      <c r="P9" s="430"/>
      <c r="Q9" s="430"/>
      <c r="R9" s="430"/>
      <c r="S9" s="430"/>
      <c r="T9" s="430"/>
      <c r="U9" s="430"/>
      <c r="V9" s="430"/>
      <c r="W9" s="430"/>
      <c r="X9" s="430"/>
      <c r="Y9" s="430"/>
      <c r="Z9" s="430"/>
      <c r="AA9" s="430"/>
      <c r="AB9" s="430"/>
      <c r="AC9" s="430"/>
      <c r="AD9" s="430"/>
      <c r="AE9" s="430"/>
      <c r="AF9" s="430"/>
      <c r="AG9" s="430"/>
      <c r="AH9" s="144"/>
      <c r="AI9" s="144"/>
    </row>
    <row r="10" spans="2:35" s="124" customFormat="1">
      <c r="B10" s="427"/>
      <c r="C10" s="430"/>
      <c r="D10" s="430"/>
      <c r="E10" s="430"/>
      <c r="F10" s="430"/>
      <c r="G10" s="430"/>
      <c r="H10" s="430"/>
      <c r="I10" s="430"/>
      <c r="J10" s="430"/>
      <c r="K10" s="430"/>
      <c r="L10" s="430"/>
      <c r="M10" s="430"/>
      <c r="N10" s="430"/>
      <c r="O10" s="430"/>
      <c r="P10" s="430"/>
      <c r="Q10" s="430"/>
      <c r="R10" s="430"/>
      <c r="S10" s="430"/>
      <c r="T10" s="430"/>
      <c r="U10" s="430"/>
      <c r="V10" s="430"/>
      <c r="W10" s="430"/>
      <c r="X10" s="430"/>
      <c r="Y10" s="431"/>
      <c r="Z10" s="431"/>
      <c r="AA10" s="431"/>
      <c r="AB10" s="431"/>
      <c r="AC10" s="431"/>
      <c r="AD10" s="431"/>
      <c r="AE10" s="431"/>
      <c r="AF10" s="431"/>
      <c r="AG10" s="431"/>
      <c r="AH10" s="144"/>
      <c r="AI10" s="144"/>
    </row>
    <row r="11" spans="2:35" s="124" customFormat="1" ht="20.25" customHeight="1">
      <c r="B11" s="423" t="s">
        <v>672</v>
      </c>
      <c r="C11" s="129" t="s">
        <v>28</v>
      </c>
      <c r="D11" s="129" t="s">
        <v>636</v>
      </c>
      <c r="E11" s="129" t="s">
        <v>637</v>
      </c>
      <c r="F11" s="129" t="s">
        <v>638</v>
      </c>
      <c r="G11" s="129" t="s">
        <v>639</v>
      </c>
      <c r="H11" s="129" t="s">
        <v>640</v>
      </c>
      <c r="I11" s="129" t="s">
        <v>641</v>
      </c>
      <c r="J11" s="129" t="s">
        <v>642</v>
      </c>
      <c r="K11" s="129" t="s">
        <v>643</v>
      </c>
      <c r="L11" s="129" t="s">
        <v>644</v>
      </c>
      <c r="M11" s="129" t="s">
        <v>645</v>
      </c>
      <c r="N11" s="129" t="s">
        <v>646</v>
      </c>
      <c r="O11" s="129" t="s">
        <v>647</v>
      </c>
      <c r="P11" s="129" t="s">
        <v>648</v>
      </c>
      <c r="Q11" s="129" t="s">
        <v>649</v>
      </c>
      <c r="R11" s="129" t="s">
        <v>650</v>
      </c>
      <c r="S11" s="129" t="s">
        <v>651</v>
      </c>
      <c r="T11" s="129" t="s">
        <v>652</v>
      </c>
      <c r="U11" s="129" t="s">
        <v>653</v>
      </c>
      <c r="V11" s="129" t="s">
        <v>654</v>
      </c>
      <c r="W11" s="129" t="s">
        <v>655</v>
      </c>
      <c r="X11" s="129" t="s">
        <v>656</v>
      </c>
      <c r="Y11" s="129" t="s">
        <v>657</v>
      </c>
      <c r="Z11" s="129" t="s">
        <v>658</v>
      </c>
      <c r="AA11" s="129" t="s">
        <v>659</v>
      </c>
      <c r="AB11" s="129" t="s">
        <v>660</v>
      </c>
      <c r="AC11" s="129" t="s">
        <v>661</v>
      </c>
      <c r="AD11" s="129" t="s">
        <v>662</v>
      </c>
      <c r="AE11" s="129" t="s">
        <v>663</v>
      </c>
      <c r="AF11" s="129" t="s">
        <v>664</v>
      </c>
      <c r="AG11" s="129" t="s">
        <v>665</v>
      </c>
      <c r="AH11" s="144"/>
      <c r="AI11" s="144"/>
    </row>
    <row r="12" spans="2:35" s="124" customFormat="1" ht="12">
      <c r="B12" s="424" t="s">
        <v>673</v>
      </c>
      <c r="C12" s="425"/>
      <c r="D12" s="426"/>
      <c r="E12" s="426"/>
      <c r="F12" s="426"/>
      <c r="G12" s="426"/>
      <c r="H12" s="426"/>
      <c r="I12" s="426"/>
      <c r="J12" s="426"/>
      <c r="K12" s="426"/>
      <c r="L12" s="426"/>
      <c r="M12" s="426"/>
      <c r="N12" s="426"/>
      <c r="O12" s="426"/>
      <c r="P12" s="426"/>
      <c r="Q12" s="426"/>
      <c r="R12" s="426"/>
      <c r="S12" s="426"/>
      <c r="T12" s="426"/>
      <c r="U12" s="426"/>
      <c r="V12" s="426"/>
      <c r="W12" s="426"/>
      <c r="X12" s="426"/>
      <c r="Y12" s="426"/>
      <c r="Z12" s="426"/>
      <c r="AA12" s="426"/>
      <c r="AB12" s="426"/>
      <c r="AC12" s="426"/>
      <c r="AD12" s="426"/>
      <c r="AE12" s="426"/>
      <c r="AF12" s="426"/>
      <c r="AG12" s="426"/>
      <c r="AH12" s="144"/>
      <c r="AI12" s="144"/>
    </row>
    <row r="13" spans="2:35" s="124" customFormat="1" ht="12">
      <c r="B13" s="427" t="s">
        <v>674</v>
      </c>
      <c r="C13" s="432">
        <f>AVERAGE(D13:AG13)</f>
        <v>0.46379855377720763</v>
      </c>
      <c r="D13" s="426">
        <f>'5'!E34</f>
        <v>0.4</v>
      </c>
      <c r="E13" s="426">
        <f>D13*(1+'5'!$E$35)</f>
        <v>0.40400000000000003</v>
      </c>
      <c r="F13" s="426">
        <f>E13*(1+'5'!$E$35)</f>
        <v>0.40804000000000001</v>
      </c>
      <c r="G13" s="426">
        <f>F13*(1+'5'!$E$35)</f>
        <v>0.4121204</v>
      </c>
      <c r="H13" s="426">
        <f>G13*(1+'5'!$E$35)</f>
        <v>0.41624160399999999</v>
      </c>
      <c r="I13" s="426">
        <f>H13*(1+'5'!$E$35)</f>
        <v>0.42040402003999999</v>
      </c>
      <c r="J13" s="426">
        <f>I13*(1+'5'!$E$35)</f>
        <v>0.42460806024039999</v>
      </c>
      <c r="K13" s="426">
        <f>J13*(1+'5'!$E$35)</f>
        <v>0.42885414084280399</v>
      </c>
      <c r="L13" s="426">
        <f>K13*(1+'5'!$E$35)</f>
        <v>0.43314268225123204</v>
      </c>
      <c r="M13" s="426">
        <f>L13*(1+'5'!$E$35)</f>
        <v>0.43747410907374434</v>
      </c>
      <c r="N13" s="426">
        <f>M13*(1+'5'!$E$35)</f>
        <v>0.44184885016448178</v>
      </c>
      <c r="O13" s="426">
        <f>N13*(1+'5'!$E$35)</f>
        <v>0.44626733866612661</v>
      </c>
      <c r="P13" s="426">
        <f>O13*(1+'5'!$E$35)</f>
        <v>0.4507300120527879</v>
      </c>
      <c r="Q13" s="426">
        <f>P13*(1+'5'!$E$35)</f>
        <v>0.45523731217331576</v>
      </c>
      <c r="R13" s="426">
        <f>Q13*(1+'5'!$E$35)</f>
        <v>0.45978968529504893</v>
      </c>
      <c r="S13" s="426">
        <f>R13*(1+'5'!$E$35)</f>
        <v>0.46438758214799941</v>
      </c>
      <c r="T13" s="426">
        <f>S13*(1+'5'!$E$35)</f>
        <v>0.46903145796947943</v>
      </c>
      <c r="U13" s="426">
        <f>T13*(1+'5'!$E$35)</f>
        <v>0.47372177254917425</v>
      </c>
      <c r="V13" s="426">
        <f>U13*(1+'5'!$E$35)</f>
        <v>0.47845899027466599</v>
      </c>
      <c r="W13" s="426">
        <f>V13*(1+'5'!$E$35)</f>
        <v>0.48324358017741265</v>
      </c>
      <c r="X13" s="426">
        <f>W13*(1+'5'!$E$35)</f>
        <v>0.48807601597918676</v>
      </c>
      <c r="Y13" s="426">
        <f>X13*(1+'5'!$E$35)</f>
        <v>0.49295677613897865</v>
      </c>
      <c r="Z13" s="426">
        <f>Y13*(1+'5'!$E$35)</f>
        <v>0.49788634390036846</v>
      </c>
      <c r="AA13" s="426">
        <f>Z13*(1+'5'!$E$35)</f>
        <v>0.50286520733937212</v>
      </c>
      <c r="AB13" s="426">
        <f>AA13*(1+'5'!$E$35)</f>
        <v>0.50789385941276588</v>
      </c>
      <c r="AC13" s="426">
        <f>AB13*(1+'5'!$E$35)</f>
        <v>0.51297279800689355</v>
      </c>
      <c r="AD13" s="426">
        <f>AC13*(1+'5'!$E$35)</f>
        <v>0.51810252598696249</v>
      </c>
      <c r="AE13" s="426">
        <f>AD13*(1+'5'!$E$35)</f>
        <v>0.52328355124683212</v>
      </c>
      <c r="AF13" s="426">
        <f>AE13*(1+'5'!$E$35)</f>
        <v>0.52851638675930046</v>
      </c>
      <c r="AG13" s="426">
        <f>AF13*(1+'5'!$E$35)</f>
        <v>0.5338015506268935</v>
      </c>
      <c r="AH13" s="144"/>
      <c r="AI13" s="144"/>
    </row>
    <row r="14" spans="2:35" s="124" customFormat="1" ht="12">
      <c r="B14" s="427" t="s">
        <v>675</v>
      </c>
      <c r="C14" s="432">
        <f>AVERAGE(D14:AG14)</f>
        <v>0.22146282501004436</v>
      </c>
      <c r="D14" s="426">
        <f>'5'!E43</f>
        <v>0.1</v>
      </c>
      <c r="E14" s="426">
        <f>D14*(1+'5'!$E$44)</f>
        <v>0.10500000000000001</v>
      </c>
      <c r="F14" s="426">
        <f>E14*(1+'5'!$E$44)</f>
        <v>0.11025000000000001</v>
      </c>
      <c r="G14" s="426">
        <f>F14*(1+'5'!$E$44)</f>
        <v>0.11576250000000002</v>
      </c>
      <c r="H14" s="426">
        <f>G14*(1+'5'!$E$44)</f>
        <v>0.12155062500000002</v>
      </c>
      <c r="I14" s="426">
        <f>H14*(1+'5'!$E$44)</f>
        <v>0.12762815625000004</v>
      </c>
      <c r="J14" s="426">
        <f>I14*(1+'5'!$E$44)</f>
        <v>0.13400956406250006</v>
      </c>
      <c r="K14" s="426">
        <f>J14*(1+'5'!$E$44)</f>
        <v>0.14071004226562506</v>
      </c>
      <c r="L14" s="426">
        <f>K14*(1+'5'!$E$44)</f>
        <v>0.14774554437890633</v>
      </c>
      <c r="M14" s="426">
        <f>L14*(1+'5'!$E$44)</f>
        <v>0.15513282159785166</v>
      </c>
      <c r="N14" s="426">
        <f>M14*(1+'5'!$E$44)</f>
        <v>0.16288946267774426</v>
      </c>
      <c r="O14" s="426">
        <f>N14*(1+'5'!$E$44)</f>
        <v>0.17103393581163148</v>
      </c>
      <c r="P14" s="426">
        <f>O14*(1+'5'!$E$44)</f>
        <v>0.17958563260221305</v>
      </c>
      <c r="Q14" s="426">
        <f>P14*(1+'5'!$E$44)</f>
        <v>0.18856491423232372</v>
      </c>
      <c r="R14" s="426">
        <f>Q14*(1+'5'!$E$44)</f>
        <v>0.1979931599439399</v>
      </c>
      <c r="S14" s="426">
        <f>R14*(1+'5'!$E$44)</f>
        <v>0.2078928179411369</v>
      </c>
      <c r="T14" s="426">
        <f>S14*(1+'5'!$E$44)</f>
        <v>0.21828745883819375</v>
      </c>
      <c r="U14" s="426">
        <f>T14*(1+'5'!$E$44)</f>
        <v>0.22920183178010345</v>
      </c>
      <c r="V14" s="426">
        <f>U14*(1+'5'!$E$44)</f>
        <v>0.24066192336910863</v>
      </c>
      <c r="W14" s="426">
        <f>V14*(1+'5'!$E$44)</f>
        <v>0.25269501953756407</v>
      </c>
      <c r="X14" s="426">
        <f>W14*(1+'5'!$E$44)</f>
        <v>0.26532977051444229</v>
      </c>
      <c r="Y14" s="426">
        <f>X14*(1+'5'!$E$44)</f>
        <v>0.27859625904016444</v>
      </c>
      <c r="Z14" s="426">
        <f>Y14*(1+'5'!$E$44)</f>
        <v>0.29252607199217268</v>
      </c>
      <c r="AA14" s="426">
        <f>Z14*(1+'5'!$E$44)</f>
        <v>0.30715237559178132</v>
      </c>
      <c r="AB14" s="426">
        <f>AA14*(1+'5'!$E$44)</f>
        <v>0.3225099943713704</v>
      </c>
      <c r="AC14" s="426">
        <f>AB14*(1+'5'!$E$44)</f>
        <v>0.33863549408993893</v>
      </c>
      <c r="AD14" s="426">
        <f>AC14*(1+'5'!$E$44)</f>
        <v>0.3555672687944359</v>
      </c>
      <c r="AE14" s="426">
        <f>AD14*(1+'5'!$E$44)</f>
        <v>0.37334563223415773</v>
      </c>
      <c r="AF14" s="426">
        <f>AE14*(1+'5'!$E$44)</f>
        <v>0.39201291384586562</v>
      </c>
      <c r="AG14" s="426">
        <f>AF14*(1+'5'!$E$44)</f>
        <v>0.41161355953815892</v>
      </c>
      <c r="AH14" s="144"/>
      <c r="AI14" s="144"/>
    </row>
    <row r="17" spans="2:35" s="124" customFormat="1" ht="20.25" customHeight="1">
      <c r="B17" s="423" t="s">
        <v>676</v>
      </c>
      <c r="C17" s="129" t="s">
        <v>28</v>
      </c>
      <c r="D17" s="129" t="s">
        <v>636</v>
      </c>
      <c r="E17" s="129" t="s">
        <v>637</v>
      </c>
      <c r="F17" s="129" t="s">
        <v>638</v>
      </c>
      <c r="G17" s="129" t="s">
        <v>639</v>
      </c>
      <c r="H17" s="129" t="s">
        <v>640</v>
      </c>
      <c r="I17" s="129" t="s">
        <v>641</v>
      </c>
      <c r="J17" s="129" t="s">
        <v>642</v>
      </c>
      <c r="K17" s="129" t="s">
        <v>643</v>
      </c>
      <c r="L17" s="129" t="s">
        <v>644</v>
      </c>
      <c r="M17" s="129" t="s">
        <v>645</v>
      </c>
      <c r="N17" s="129" t="s">
        <v>646</v>
      </c>
      <c r="O17" s="129" t="s">
        <v>647</v>
      </c>
      <c r="P17" s="129" t="s">
        <v>648</v>
      </c>
      <c r="Q17" s="129" t="s">
        <v>649</v>
      </c>
      <c r="R17" s="129" t="s">
        <v>650</v>
      </c>
      <c r="S17" s="129" t="s">
        <v>651</v>
      </c>
      <c r="T17" s="129" t="s">
        <v>652</v>
      </c>
      <c r="U17" s="129" t="s">
        <v>653</v>
      </c>
      <c r="V17" s="129" t="s">
        <v>654</v>
      </c>
      <c r="W17" s="129" t="s">
        <v>655</v>
      </c>
      <c r="X17" s="129" t="s">
        <v>656</v>
      </c>
      <c r="Y17" s="129" t="s">
        <v>657</v>
      </c>
      <c r="Z17" s="129" t="s">
        <v>658</v>
      </c>
      <c r="AA17" s="129" t="s">
        <v>659</v>
      </c>
      <c r="AB17" s="129" t="s">
        <v>660</v>
      </c>
      <c r="AC17" s="129" t="s">
        <v>661</v>
      </c>
      <c r="AD17" s="129" t="s">
        <v>662</v>
      </c>
      <c r="AE17" s="129" t="s">
        <v>663</v>
      </c>
      <c r="AF17" s="129" t="s">
        <v>664</v>
      </c>
      <c r="AG17" s="129" t="s">
        <v>665</v>
      </c>
      <c r="AH17" s="144"/>
      <c r="AI17" s="144"/>
    </row>
    <row r="18" spans="2:35" s="124" customFormat="1" ht="12">
      <c r="B18" s="424" t="s">
        <v>677</v>
      </c>
      <c r="C18" s="425"/>
      <c r="D18" s="426"/>
      <c r="E18" s="426"/>
      <c r="F18" s="426"/>
      <c r="G18" s="426"/>
      <c r="H18" s="426"/>
      <c r="I18" s="426"/>
      <c r="J18" s="426"/>
      <c r="K18" s="426"/>
      <c r="L18" s="426"/>
      <c r="M18" s="426"/>
      <c r="N18" s="426"/>
      <c r="O18" s="426"/>
      <c r="P18" s="426"/>
      <c r="Q18" s="426"/>
      <c r="R18" s="426"/>
      <c r="S18" s="426"/>
      <c r="T18" s="426"/>
      <c r="U18" s="426"/>
      <c r="V18" s="426"/>
      <c r="W18" s="426"/>
      <c r="X18" s="426"/>
      <c r="Y18" s="426"/>
      <c r="Z18" s="426"/>
      <c r="AA18" s="426"/>
      <c r="AB18" s="426"/>
      <c r="AC18" s="426"/>
      <c r="AD18" s="426"/>
      <c r="AE18" s="426"/>
      <c r="AF18" s="426"/>
      <c r="AG18" s="426"/>
      <c r="AH18" s="144"/>
      <c r="AI18" s="144"/>
    </row>
    <row r="19" spans="2:35" s="124" customFormat="1" ht="12">
      <c r="B19" s="424" t="s">
        <v>678</v>
      </c>
      <c r="C19" s="425">
        <f>'4'!AI33</f>
        <v>0</v>
      </c>
      <c r="D19" s="426"/>
      <c r="E19" s="426"/>
      <c r="F19" s="426"/>
      <c r="G19" s="426"/>
      <c r="H19" s="426"/>
      <c r="I19" s="426"/>
      <c r="J19" s="426"/>
      <c r="K19" s="426"/>
      <c r="L19" s="426"/>
      <c r="M19" s="426"/>
      <c r="N19" s="426"/>
      <c r="O19" s="426"/>
      <c r="P19" s="426"/>
      <c r="Q19" s="426"/>
      <c r="R19" s="426"/>
      <c r="S19" s="426"/>
      <c r="T19" s="426"/>
      <c r="U19" s="426"/>
      <c r="V19" s="426"/>
      <c r="W19" s="426"/>
      <c r="X19" s="426"/>
      <c r="Y19" s="426"/>
      <c r="Z19" s="426"/>
      <c r="AA19" s="426"/>
      <c r="AB19" s="426"/>
      <c r="AC19" s="426"/>
      <c r="AD19" s="426"/>
      <c r="AE19" s="426"/>
      <c r="AF19" s="426"/>
      <c r="AG19" s="426"/>
      <c r="AH19" s="144"/>
      <c r="AI19" s="144"/>
    </row>
    <row r="20" spans="2:35" s="124" customFormat="1" ht="12">
      <c r="B20" s="424" t="s">
        <v>679</v>
      </c>
      <c r="C20" s="425">
        <f>C19*2</f>
        <v>0</v>
      </c>
      <c r="D20" s="426"/>
      <c r="E20" s="426"/>
      <c r="F20" s="426"/>
      <c r="G20" s="426"/>
      <c r="H20" s="426"/>
      <c r="I20" s="426"/>
      <c r="J20" s="426"/>
      <c r="K20" s="426"/>
      <c r="L20" s="426"/>
      <c r="M20" s="426"/>
      <c r="N20" s="426"/>
      <c r="O20" s="426"/>
      <c r="P20" s="426"/>
      <c r="Q20" s="426"/>
      <c r="R20" s="426"/>
      <c r="S20" s="426"/>
      <c r="T20" s="426"/>
      <c r="U20" s="426"/>
      <c r="V20" s="426"/>
      <c r="W20" s="426"/>
      <c r="X20" s="426"/>
      <c r="Y20" s="426"/>
      <c r="Z20" s="426"/>
      <c r="AA20" s="426"/>
      <c r="AB20" s="426"/>
      <c r="AC20" s="426"/>
      <c r="AD20" s="426"/>
      <c r="AE20" s="426"/>
      <c r="AF20" s="426"/>
      <c r="AG20" s="426"/>
      <c r="AH20" s="144"/>
      <c r="AI20" s="144"/>
    </row>
    <row r="21" spans="2:35" s="124" customFormat="1" ht="15" customHeight="1">
      <c r="B21" s="427" t="s">
        <v>680</v>
      </c>
      <c r="C21" s="433">
        <f>AVERAGE(D21:AG21)</f>
        <v>0</v>
      </c>
      <c r="D21" s="426">
        <f>($C$19*2)*D13</f>
        <v>0</v>
      </c>
      <c r="E21" s="426">
        <f t="shared" ref="E21:AG21" si="2">($C$19*2)*E13</f>
        <v>0</v>
      </c>
      <c r="F21" s="426">
        <f t="shared" si="2"/>
        <v>0</v>
      </c>
      <c r="G21" s="426">
        <f t="shared" si="2"/>
        <v>0</v>
      </c>
      <c r="H21" s="426">
        <f t="shared" si="2"/>
        <v>0</v>
      </c>
      <c r="I21" s="426">
        <f t="shared" si="2"/>
        <v>0</v>
      </c>
      <c r="J21" s="426">
        <f t="shared" si="2"/>
        <v>0</v>
      </c>
      <c r="K21" s="426">
        <f t="shared" si="2"/>
        <v>0</v>
      </c>
      <c r="L21" s="426">
        <f t="shared" si="2"/>
        <v>0</v>
      </c>
      <c r="M21" s="426">
        <f t="shared" si="2"/>
        <v>0</v>
      </c>
      <c r="N21" s="426">
        <f t="shared" si="2"/>
        <v>0</v>
      </c>
      <c r="O21" s="426">
        <f t="shared" si="2"/>
        <v>0</v>
      </c>
      <c r="P21" s="426">
        <f t="shared" si="2"/>
        <v>0</v>
      </c>
      <c r="Q21" s="426">
        <f t="shared" si="2"/>
        <v>0</v>
      </c>
      <c r="R21" s="426">
        <f t="shared" si="2"/>
        <v>0</v>
      </c>
      <c r="S21" s="426">
        <f t="shared" si="2"/>
        <v>0</v>
      </c>
      <c r="T21" s="426">
        <f t="shared" si="2"/>
        <v>0</v>
      </c>
      <c r="U21" s="426">
        <f t="shared" si="2"/>
        <v>0</v>
      </c>
      <c r="V21" s="426">
        <f t="shared" si="2"/>
        <v>0</v>
      </c>
      <c r="W21" s="426">
        <f t="shared" si="2"/>
        <v>0</v>
      </c>
      <c r="X21" s="426">
        <f t="shared" si="2"/>
        <v>0</v>
      </c>
      <c r="Y21" s="426">
        <f t="shared" si="2"/>
        <v>0</v>
      </c>
      <c r="Z21" s="426">
        <f t="shared" si="2"/>
        <v>0</v>
      </c>
      <c r="AA21" s="426">
        <f t="shared" si="2"/>
        <v>0</v>
      </c>
      <c r="AB21" s="426">
        <f t="shared" si="2"/>
        <v>0</v>
      </c>
      <c r="AC21" s="426">
        <f t="shared" si="2"/>
        <v>0</v>
      </c>
      <c r="AD21" s="426">
        <f t="shared" si="2"/>
        <v>0</v>
      </c>
      <c r="AE21" s="426">
        <f t="shared" si="2"/>
        <v>0</v>
      </c>
      <c r="AF21" s="426">
        <f t="shared" si="2"/>
        <v>0</v>
      </c>
      <c r="AG21" s="426">
        <f t="shared" si="2"/>
        <v>0</v>
      </c>
      <c r="AH21" s="144"/>
      <c r="AI21" s="144"/>
    </row>
    <row r="22" spans="2:35" s="124" customFormat="1" ht="14.25" customHeight="1">
      <c r="B22" s="427" t="s">
        <v>681</v>
      </c>
      <c r="C22" s="433">
        <f>AVERAGE(D22:AG22)</f>
        <v>0</v>
      </c>
      <c r="D22" s="426">
        <f t="shared" ref="D22:AG22" si="3">IF($C$19=0,0,D23/$C$20)/365</f>
        <v>0</v>
      </c>
      <c r="E22" s="426">
        <f t="shared" si="3"/>
        <v>0</v>
      </c>
      <c r="F22" s="426">
        <f t="shared" si="3"/>
        <v>0</v>
      </c>
      <c r="G22" s="426">
        <f t="shared" si="3"/>
        <v>0</v>
      </c>
      <c r="H22" s="426">
        <f t="shared" si="3"/>
        <v>0</v>
      </c>
      <c r="I22" s="426">
        <f t="shared" si="3"/>
        <v>0</v>
      </c>
      <c r="J22" s="426">
        <f t="shared" si="3"/>
        <v>0</v>
      </c>
      <c r="K22" s="426">
        <f t="shared" si="3"/>
        <v>0</v>
      </c>
      <c r="L22" s="426">
        <f t="shared" si="3"/>
        <v>0</v>
      </c>
      <c r="M22" s="426">
        <f t="shared" si="3"/>
        <v>0</v>
      </c>
      <c r="N22" s="426">
        <f t="shared" si="3"/>
        <v>0</v>
      </c>
      <c r="O22" s="426">
        <f t="shared" si="3"/>
        <v>0</v>
      </c>
      <c r="P22" s="426">
        <f t="shared" si="3"/>
        <v>0</v>
      </c>
      <c r="Q22" s="426">
        <f t="shared" si="3"/>
        <v>0</v>
      </c>
      <c r="R22" s="426">
        <f t="shared" si="3"/>
        <v>0</v>
      </c>
      <c r="S22" s="426">
        <f t="shared" si="3"/>
        <v>0</v>
      </c>
      <c r="T22" s="426">
        <f t="shared" si="3"/>
        <v>0</v>
      </c>
      <c r="U22" s="426">
        <f t="shared" si="3"/>
        <v>0</v>
      </c>
      <c r="V22" s="426">
        <f t="shared" si="3"/>
        <v>0</v>
      </c>
      <c r="W22" s="426">
        <f t="shared" si="3"/>
        <v>0</v>
      </c>
      <c r="X22" s="426">
        <f t="shared" si="3"/>
        <v>0</v>
      </c>
      <c r="Y22" s="426">
        <f t="shared" si="3"/>
        <v>0</v>
      </c>
      <c r="Z22" s="426">
        <f t="shared" si="3"/>
        <v>0</v>
      </c>
      <c r="AA22" s="426">
        <f t="shared" si="3"/>
        <v>0</v>
      </c>
      <c r="AB22" s="426">
        <f t="shared" si="3"/>
        <v>0</v>
      </c>
      <c r="AC22" s="426">
        <f t="shared" si="3"/>
        <v>0</v>
      </c>
      <c r="AD22" s="426">
        <f t="shared" si="3"/>
        <v>0</v>
      </c>
      <c r="AE22" s="426">
        <f t="shared" si="3"/>
        <v>0</v>
      </c>
      <c r="AF22" s="426">
        <f t="shared" si="3"/>
        <v>0</v>
      </c>
      <c r="AG22" s="426">
        <f t="shared" si="3"/>
        <v>0</v>
      </c>
      <c r="AH22" s="144"/>
      <c r="AI22" s="144"/>
    </row>
    <row r="23" spans="2:35" ht="14.25" customHeight="1">
      <c r="B23" s="427" t="s">
        <v>682</v>
      </c>
      <c r="C23" s="433">
        <f>AVERAGE(D23:AG23)</f>
        <v>0</v>
      </c>
      <c r="D23" s="159">
        <f t="shared" ref="D23:AG23" si="4">D21*365</f>
        <v>0</v>
      </c>
      <c r="E23" s="159">
        <f t="shared" si="4"/>
        <v>0</v>
      </c>
      <c r="F23" s="159">
        <f t="shared" si="4"/>
        <v>0</v>
      </c>
      <c r="G23" s="159">
        <f t="shared" si="4"/>
        <v>0</v>
      </c>
      <c r="H23" s="159">
        <f t="shared" si="4"/>
        <v>0</v>
      </c>
      <c r="I23" s="159">
        <f t="shared" si="4"/>
        <v>0</v>
      </c>
      <c r="J23" s="159">
        <f t="shared" si="4"/>
        <v>0</v>
      </c>
      <c r="K23" s="159">
        <f t="shared" si="4"/>
        <v>0</v>
      </c>
      <c r="L23" s="159">
        <f t="shared" si="4"/>
        <v>0</v>
      </c>
      <c r="M23" s="159">
        <f t="shared" si="4"/>
        <v>0</v>
      </c>
      <c r="N23" s="159">
        <f t="shared" si="4"/>
        <v>0</v>
      </c>
      <c r="O23" s="159">
        <f t="shared" si="4"/>
        <v>0</v>
      </c>
      <c r="P23" s="159">
        <f t="shared" si="4"/>
        <v>0</v>
      </c>
      <c r="Q23" s="159">
        <f t="shared" si="4"/>
        <v>0</v>
      </c>
      <c r="R23" s="159">
        <f t="shared" si="4"/>
        <v>0</v>
      </c>
      <c r="S23" s="159">
        <f t="shared" si="4"/>
        <v>0</v>
      </c>
      <c r="T23" s="159">
        <f t="shared" si="4"/>
        <v>0</v>
      </c>
      <c r="U23" s="159">
        <f t="shared" si="4"/>
        <v>0</v>
      </c>
      <c r="V23" s="159">
        <f t="shared" si="4"/>
        <v>0</v>
      </c>
      <c r="W23" s="159">
        <f t="shared" si="4"/>
        <v>0</v>
      </c>
      <c r="X23" s="159">
        <f t="shared" si="4"/>
        <v>0</v>
      </c>
      <c r="Y23" s="159">
        <f t="shared" si="4"/>
        <v>0</v>
      </c>
      <c r="Z23" s="159">
        <f t="shared" si="4"/>
        <v>0</v>
      </c>
      <c r="AA23" s="159">
        <f t="shared" si="4"/>
        <v>0</v>
      </c>
      <c r="AB23" s="159">
        <f t="shared" si="4"/>
        <v>0</v>
      </c>
      <c r="AC23" s="159">
        <f t="shared" si="4"/>
        <v>0</v>
      </c>
      <c r="AD23" s="159">
        <f t="shared" si="4"/>
        <v>0</v>
      </c>
      <c r="AE23" s="159">
        <f t="shared" si="4"/>
        <v>0</v>
      </c>
      <c r="AF23" s="159">
        <f t="shared" si="4"/>
        <v>0</v>
      </c>
      <c r="AG23" s="159">
        <f t="shared" si="4"/>
        <v>0</v>
      </c>
    </row>
    <row r="24" spans="2:35" ht="14.25" customHeight="1">
      <c r="B24" s="427" t="s">
        <v>683</v>
      </c>
      <c r="C24" s="433" t="e">
        <f>AVERAGE(D24:AG24)</f>
        <v>#DIV/0!</v>
      </c>
      <c r="D24" s="159" t="e">
        <f>(D21*'5'!$E$68)/$C$19</f>
        <v>#DIV/0!</v>
      </c>
      <c r="E24" s="159" t="e">
        <f>(E21*'5'!$E$68)/$C$19</f>
        <v>#DIV/0!</v>
      </c>
      <c r="F24" s="159" t="e">
        <f>(F21*'5'!$E$68)/$C$19</f>
        <v>#DIV/0!</v>
      </c>
      <c r="G24" s="159" t="e">
        <f>(G21*'5'!$E$68)/$C$19</f>
        <v>#DIV/0!</v>
      </c>
      <c r="H24" s="159" t="e">
        <f>(H21*'5'!$E$68)/$C$19</f>
        <v>#DIV/0!</v>
      </c>
      <c r="I24" s="159" t="e">
        <f>(I21*'5'!$E$68)/$C$19</f>
        <v>#DIV/0!</v>
      </c>
      <c r="J24" s="159" t="e">
        <f>(J21*'5'!$E$68)/$C$19</f>
        <v>#DIV/0!</v>
      </c>
      <c r="K24" s="159" t="e">
        <f>(K21*'5'!$E$68)/$C$19</f>
        <v>#DIV/0!</v>
      </c>
      <c r="L24" s="159" t="e">
        <f>(L21*'5'!$E$68)/$C$19</f>
        <v>#DIV/0!</v>
      </c>
      <c r="M24" s="159" t="e">
        <f>(M21*'5'!$E$68)/$C$19</f>
        <v>#DIV/0!</v>
      </c>
      <c r="N24" s="159" t="e">
        <f>(N21*'5'!$E$68)/$C$19</f>
        <v>#DIV/0!</v>
      </c>
      <c r="O24" s="159" t="e">
        <f>(O21*'5'!$E$68)/$C$19</f>
        <v>#DIV/0!</v>
      </c>
      <c r="P24" s="159" t="e">
        <f>(P21*'5'!$E$68)/$C$19</f>
        <v>#DIV/0!</v>
      </c>
      <c r="Q24" s="159" t="e">
        <f>(Q21*'5'!$E$68)/$C$19</f>
        <v>#DIV/0!</v>
      </c>
      <c r="R24" s="159" t="e">
        <f>(R21*'5'!$E$68)/$C$19</f>
        <v>#DIV/0!</v>
      </c>
      <c r="S24" s="159" t="e">
        <f>(S21*'5'!$E$68)/$C$19</f>
        <v>#DIV/0!</v>
      </c>
      <c r="T24" s="159" t="e">
        <f>(T21*'5'!$E$68)/$C$19</f>
        <v>#DIV/0!</v>
      </c>
      <c r="U24" s="159" t="e">
        <f>(U21*'5'!$E$68)/$C$19</f>
        <v>#DIV/0!</v>
      </c>
      <c r="V24" s="159" t="e">
        <f>(V21*'5'!$E$68)/$C$19</f>
        <v>#DIV/0!</v>
      </c>
      <c r="W24" s="159" t="e">
        <f>(W21*'5'!$E$68)/$C$19</f>
        <v>#DIV/0!</v>
      </c>
      <c r="X24" s="159" t="e">
        <f>(X21*'5'!$E$68)/$C$19</f>
        <v>#DIV/0!</v>
      </c>
      <c r="Y24" s="159" t="e">
        <f>(Y21*'5'!$E$68)/$C$19</f>
        <v>#DIV/0!</v>
      </c>
      <c r="Z24" s="159" t="e">
        <f>(Z21*'5'!$E$68)/$C$19</f>
        <v>#DIV/0!</v>
      </c>
      <c r="AA24" s="159" t="e">
        <f>(AA21*'5'!$E$68)/$C$19</f>
        <v>#DIV/0!</v>
      </c>
      <c r="AB24" s="159" t="e">
        <f>(AB21*'5'!$E$68)/$C$19</f>
        <v>#DIV/0!</v>
      </c>
      <c r="AC24" s="159" t="e">
        <f>(AC21*'5'!$E$68)/$C$19</f>
        <v>#DIV/0!</v>
      </c>
      <c r="AD24" s="159" t="e">
        <f>(AD21*'5'!$E$68)/$C$19</f>
        <v>#DIV/0!</v>
      </c>
      <c r="AE24" s="159" t="e">
        <f>(AE21*'5'!$E$68)/$C$19</f>
        <v>#DIV/0!</v>
      </c>
      <c r="AF24" s="159" t="e">
        <f>(AF21*'5'!$E$68)/$C$19</f>
        <v>#DIV/0!</v>
      </c>
      <c r="AG24" s="159" t="e">
        <f>(AG21*'5'!$E$68)/$C$19</f>
        <v>#DIV/0!</v>
      </c>
    </row>
    <row r="25" spans="2:35" s="124" customFormat="1" ht="12">
      <c r="B25" s="424" t="s">
        <v>684</v>
      </c>
      <c r="C25" s="425"/>
      <c r="D25" s="426"/>
      <c r="E25" s="426"/>
      <c r="F25" s="426"/>
      <c r="G25" s="426"/>
      <c r="H25" s="426"/>
      <c r="I25" s="426"/>
      <c r="J25" s="426"/>
      <c r="K25" s="426"/>
      <c r="L25" s="426"/>
      <c r="M25" s="426"/>
      <c r="N25" s="426"/>
      <c r="O25" s="426"/>
      <c r="P25" s="426"/>
      <c r="Q25" s="426"/>
      <c r="R25" s="426"/>
      <c r="S25" s="426"/>
      <c r="T25" s="426"/>
      <c r="U25" s="426"/>
      <c r="V25" s="426"/>
      <c r="W25" s="426"/>
      <c r="X25" s="426"/>
      <c r="Y25" s="426"/>
      <c r="Z25" s="426"/>
      <c r="AA25" s="426"/>
      <c r="AB25" s="426"/>
      <c r="AC25" s="426"/>
      <c r="AD25" s="426"/>
      <c r="AE25" s="426"/>
      <c r="AF25" s="426"/>
      <c r="AG25" s="426"/>
      <c r="AH25" s="144"/>
      <c r="AI25" s="144"/>
    </row>
    <row r="26" spans="2:35" s="124" customFormat="1" ht="12">
      <c r="B26" s="424" t="s">
        <v>678</v>
      </c>
      <c r="C26" s="425">
        <f>'4'!AK33</f>
        <v>0</v>
      </c>
      <c r="D26" s="426"/>
      <c r="E26" s="426"/>
      <c r="F26" s="426"/>
      <c r="G26" s="426"/>
      <c r="H26" s="426"/>
      <c r="I26" s="426"/>
      <c r="J26" s="426"/>
      <c r="K26" s="426"/>
      <c r="L26" s="426"/>
      <c r="M26" s="426"/>
      <c r="N26" s="426"/>
      <c r="O26" s="426"/>
      <c r="P26" s="426"/>
      <c r="Q26" s="426"/>
      <c r="R26" s="426"/>
      <c r="S26" s="426"/>
      <c r="T26" s="426"/>
      <c r="U26" s="426"/>
      <c r="V26" s="426"/>
      <c r="W26" s="426"/>
      <c r="X26" s="426"/>
      <c r="Y26" s="426"/>
      <c r="Z26" s="426"/>
      <c r="AA26" s="426"/>
      <c r="AB26" s="426"/>
      <c r="AC26" s="426"/>
      <c r="AD26" s="426"/>
      <c r="AE26" s="426"/>
      <c r="AF26" s="426"/>
      <c r="AG26" s="426"/>
      <c r="AH26" s="144"/>
      <c r="AI26" s="144"/>
    </row>
    <row r="27" spans="2:35" s="124" customFormat="1" ht="12">
      <c r="B27" s="424" t="s">
        <v>679</v>
      </c>
      <c r="C27" s="425">
        <f>C26*2</f>
        <v>0</v>
      </c>
      <c r="D27" s="426"/>
      <c r="E27" s="426"/>
      <c r="F27" s="426"/>
      <c r="G27" s="426"/>
      <c r="H27" s="426"/>
      <c r="I27" s="426"/>
      <c r="J27" s="426"/>
      <c r="K27" s="426"/>
      <c r="L27" s="426"/>
      <c r="M27" s="426"/>
      <c r="N27" s="426"/>
      <c r="O27" s="426"/>
      <c r="P27" s="426"/>
      <c r="Q27" s="426"/>
      <c r="R27" s="426"/>
      <c r="S27" s="426"/>
      <c r="T27" s="426"/>
      <c r="U27" s="426"/>
      <c r="V27" s="426"/>
      <c r="W27" s="426"/>
      <c r="X27" s="426"/>
      <c r="Y27" s="426"/>
      <c r="Z27" s="426"/>
      <c r="AA27" s="426"/>
      <c r="AB27" s="426"/>
      <c r="AC27" s="426"/>
      <c r="AD27" s="426"/>
      <c r="AE27" s="426"/>
      <c r="AF27" s="426"/>
      <c r="AG27" s="426"/>
      <c r="AH27" s="144"/>
      <c r="AI27" s="144"/>
    </row>
    <row r="28" spans="2:35" ht="14.25" customHeight="1">
      <c r="B28" s="427" t="s">
        <v>680</v>
      </c>
      <c r="C28" s="433">
        <f>AVERAGE(D28:AG28)</f>
        <v>0</v>
      </c>
      <c r="D28" s="159">
        <f t="shared" ref="D28:AG28" si="5">$C$27*D14</f>
        <v>0</v>
      </c>
      <c r="E28" s="159">
        <f t="shared" si="5"/>
        <v>0</v>
      </c>
      <c r="F28" s="159">
        <f t="shared" si="5"/>
        <v>0</v>
      </c>
      <c r="G28" s="159">
        <f t="shared" si="5"/>
        <v>0</v>
      </c>
      <c r="H28" s="159">
        <f t="shared" si="5"/>
        <v>0</v>
      </c>
      <c r="I28" s="159">
        <f t="shared" si="5"/>
        <v>0</v>
      </c>
      <c r="J28" s="159">
        <f t="shared" si="5"/>
        <v>0</v>
      </c>
      <c r="K28" s="159">
        <f t="shared" si="5"/>
        <v>0</v>
      </c>
      <c r="L28" s="159">
        <f t="shared" si="5"/>
        <v>0</v>
      </c>
      <c r="M28" s="159">
        <f t="shared" si="5"/>
        <v>0</v>
      </c>
      <c r="N28" s="159">
        <f t="shared" si="5"/>
        <v>0</v>
      </c>
      <c r="O28" s="159">
        <f t="shared" si="5"/>
        <v>0</v>
      </c>
      <c r="P28" s="159">
        <f t="shared" si="5"/>
        <v>0</v>
      </c>
      <c r="Q28" s="159">
        <f t="shared" si="5"/>
        <v>0</v>
      </c>
      <c r="R28" s="159">
        <f t="shared" si="5"/>
        <v>0</v>
      </c>
      <c r="S28" s="159">
        <f t="shared" si="5"/>
        <v>0</v>
      </c>
      <c r="T28" s="159">
        <f t="shared" si="5"/>
        <v>0</v>
      </c>
      <c r="U28" s="159">
        <f t="shared" si="5"/>
        <v>0</v>
      </c>
      <c r="V28" s="159">
        <f t="shared" si="5"/>
        <v>0</v>
      </c>
      <c r="W28" s="159">
        <f t="shared" si="5"/>
        <v>0</v>
      </c>
      <c r="X28" s="159">
        <f t="shared" si="5"/>
        <v>0</v>
      </c>
      <c r="Y28" s="159">
        <f t="shared" si="5"/>
        <v>0</v>
      </c>
      <c r="Z28" s="159">
        <f t="shared" si="5"/>
        <v>0</v>
      </c>
      <c r="AA28" s="159">
        <f t="shared" si="5"/>
        <v>0</v>
      </c>
      <c r="AB28" s="159">
        <f t="shared" si="5"/>
        <v>0</v>
      </c>
      <c r="AC28" s="159">
        <f t="shared" si="5"/>
        <v>0</v>
      </c>
      <c r="AD28" s="159">
        <f t="shared" si="5"/>
        <v>0</v>
      </c>
      <c r="AE28" s="159">
        <f t="shared" si="5"/>
        <v>0</v>
      </c>
      <c r="AF28" s="159">
        <f t="shared" si="5"/>
        <v>0</v>
      </c>
      <c r="AG28" s="159">
        <f t="shared" si="5"/>
        <v>0</v>
      </c>
    </row>
    <row r="29" spans="2:35" ht="14.25" customHeight="1">
      <c r="B29" s="427" t="s">
        <v>681</v>
      </c>
      <c r="C29" s="433">
        <f>AVERAGE(D29:AG29)</f>
        <v>0</v>
      </c>
      <c r="D29" s="159">
        <f>IF('13'!$C$26=0,0,D30/'13'!$C$27)/365</f>
        <v>0</v>
      </c>
      <c r="E29" s="159">
        <f>IF('13'!$C$26=0,0,E30/'13'!$C$27)/365</f>
        <v>0</v>
      </c>
      <c r="F29" s="159">
        <f>IF('13'!$C$26=0,0,F30/'13'!$C$27)/365</f>
        <v>0</v>
      </c>
      <c r="G29" s="159">
        <f>IF('13'!$C$26=0,0,G30/'13'!$C$27)/365</f>
        <v>0</v>
      </c>
      <c r="H29" s="159">
        <f>IF('13'!$C$26=0,0,H30/'13'!$C$27)/365</f>
        <v>0</v>
      </c>
      <c r="I29" s="159">
        <f>IF('13'!$C$26=0,0,I30/'13'!$C$27)/365</f>
        <v>0</v>
      </c>
      <c r="J29" s="159">
        <f>IF('13'!$C$26=0,0,J30/'13'!$C$27)/365</f>
        <v>0</v>
      </c>
      <c r="K29" s="159">
        <f>IF('13'!$C$26=0,0,K30/'13'!$C$27)/365</f>
        <v>0</v>
      </c>
      <c r="L29" s="159">
        <f>IF('13'!$C$26=0,0,L30/'13'!$C$27)/365</f>
        <v>0</v>
      </c>
      <c r="M29" s="159">
        <f>IF('13'!$C$26=0,0,M30/'13'!$C$27)/365</f>
        <v>0</v>
      </c>
      <c r="N29" s="159">
        <f>IF('13'!$C$26=0,0,N30/'13'!$C$27)/365</f>
        <v>0</v>
      </c>
      <c r="O29" s="159">
        <f>IF('13'!$C$26=0,0,O30/'13'!$C$27)/365</f>
        <v>0</v>
      </c>
      <c r="P29" s="159">
        <f>IF('13'!$C$26=0,0,P30/'13'!$C$27)/365</f>
        <v>0</v>
      </c>
      <c r="Q29" s="159">
        <f>IF('13'!$C$26=0,0,Q30/'13'!$C$27)/365</f>
        <v>0</v>
      </c>
      <c r="R29" s="159">
        <f>IF('13'!$C$26=0,0,R30/'13'!$C$27)/365</f>
        <v>0</v>
      </c>
      <c r="S29" s="159">
        <f>IF('13'!$C$26=0,0,S30/'13'!$C$27)/365</f>
        <v>0</v>
      </c>
      <c r="T29" s="159">
        <f>IF('13'!$C$26=0,0,T30/'13'!$C$27)/365</f>
        <v>0</v>
      </c>
      <c r="U29" s="159">
        <f>IF('13'!$C$26=0,0,U30/'13'!$C$27)/365</f>
        <v>0</v>
      </c>
      <c r="V29" s="159">
        <f>IF('13'!$C$26=0,0,V30/'13'!$C$27)/365</f>
        <v>0</v>
      </c>
      <c r="W29" s="159">
        <f>IF('13'!$C$26=0,0,W30/'13'!$C$27)/365</f>
        <v>0</v>
      </c>
      <c r="X29" s="159">
        <f>IF('13'!$C$26=0,0,X30/'13'!$C$27)/365</f>
        <v>0</v>
      </c>
      <c r="Y29" s="159">
        <f>IF('13'!$C$26=0,0,Y30/'13'!$C$27)/365</f>
        <v>0</v>
      </c>
      <c r="Z29" s="159">
        <f>IF('13'!$C$26=0,0,Z30/'13'!$C$27)/365</f>
        <v>0</v>
      </c>
      <c r="AA29" s="159">
        <f>IF('13'!$C$26=0,0,AA30/'13'!$C$27)/365</f>
        <v>0</v>
      </c>
      <c r="AB29" s="159">
        <f>IF('13'!$C$26=0,0,AB30/'13'!$C$27)/365</f>
        <v>0</v>
      </c>
      <c r="AC29" s="159">
        <f>IF('13'!$C$26=0,0,AC30/'13'!$C$27)/365</f>
        <v>0</v>
      </c>
      <c r="AD29" s="159">
        <f>IF('13'!$C$26=0,0,AD30/'13'!$C$27)/365</f>
        <v>0</v>
      </c>
      <c r="AE29" s="159">
        <f>IF('13'!$C$26=0,0,AE30/'13'!$C$27)/365</f>
        <v>0</v>
      </c>
      <c r="AF29" s="159">
        <f>IF('13'!$C$26=0,0,AF30/'13'!$C$27)/365</f>
        <v>0</v>
      </c>
      <c r="AG29" s="159">
        <f>IF('13'!$C$26=0,0,AG30/'13'!$C$27)/365</f>
        <v>0</v>
      </c>
    </row>
    <row r="30" spans="2:35" ht="14.25" customHeight="1">
      <c r="B30" s="427" t="s">
        <v>682</v>
      </c>
      <c r="C30" s="433">
        <f>AVERAGE(D30:AG30)</f>
        <v>0</v>
      </c>
      <c r="D30" s="159">
        <f t="shared" ref="D30:AG30" si="6">D28*365</f>
        <v>0</v>
      </c>
      <c r="E30" s="159">
        <f t="shared" si="6"/>
        <v>0</v>
      </c>
      <c r="F30" s="159">
        <f t="shared" si="6"/>
        <v>0</v>
      </c>
      <c r="G30" s="159">
        <f t="shared" si="6"/>
        <v>0</v>
      </c>
      <c r="H30" s="159">
        <f t="shared" si="6"/>
        <v>0</v>
      </c>
      <c r="I30" s="159">
        <f t="shared" si="6"/>
        <v>0</v>
      </c>
      <c r="J30" s="159">
        <f t="shared" si="6"/>
        <v>0</v>
      </c>
      <c r="K30" s="159">
        <f t="shared" si="6"/>
        <v>0</v>
      </c>
      <c r="L30" s="159">
        <f t="shared" si="6"/>
        <v>0</v>
      </c>
      <c r="M30" s="159">
        <f t="shared" si="6"/>
        <v>0</v>
      </c>
      <c r="N30" s="159">
        <f t="shared" si="6"/>
        <v>0</v>
      </c>
      <c r="O30" s="159">
        <f t="shared" si="6"/>
        <v>0</v>
      </c>
      <c r="P30" s="159">
        <f t="shared" si="6"/>
        <v>0</v>
      </c>
      <c r="Q30" s="159">
        <f t="shared" si="6"/>
        <v>0</v>
      </c>
      <c r="R30" s="159">
        <f t="shared" si="6"/>
        <v>0</v>
      </c>
      <c r="S30" s="159">
        <f t="shared" si="6"/>
        <v>0</v>
      </c>
      <c r="T30" s="159">
        <f t="shared" si="6"/>
        <v>0</v>
      </c>
      <c r="U30" s="159">
        <f t="shared" si="6"/>
        <v>0</v>
      </c>
      <c r="V30" s="159">
        <f t="shared" si="6"/>
        <v>0</v>
      </c>
      <c r="W30" s="159">
        <f t="shared" si="6"/>
        <v>0</v>
      </c>
      <c r="X30" s="159">
        <f t="shared" si="6"/>
        <v>0</v>
      </c>
      <c r="Y30" s="159">
        <f t="shared" si="6"/>
        <v>0</v>
      </c>
      <c r="Z30" s="159">
        <f t="shared" si="6"/>
        <v>0</v>
      </c>
      <c r="AA30" s="159">
        <f t="shared" si="6"/>
        <v>0</v>
      </c>
      <c r="AB30" s="159">
        <f t="shared" si="6"/>
        <v>0</v>
      </c>
      <c r="AC30" s="159">
        <f t="shared" si="6"/>
        <v>0</v>
      </c>
      <c r="AD30" s="159">
        <f t="shared" si="6"/>
        <v>0</v>
      </c>
      <c r="AE30" s="159">
        <f t="shared" si="6"/>
        <v>0</v>
      </c>
      <c r="AF30" s="159">
        <f t="shared" si="6"/>
        <v>0</v>
      </c>
      <c r="AG30" s="159">
        <f t="shared" si="6"/>
        <v>0</v>
      </c>
    </row>
    <row r="31" spans="2:35" ht="14.25" customHeight="1">
      <c r="B31" s="427" t="s">
        <v>683</v>
      </c>
      <c r="C31" s="433" t="e">
        <f>AVERAGE(D31:AG31)</f>
        <v>#DIV/0!</v>
      </c>
      <c r="D31" s="159" t="e">
        <f>(D28*'5'!$E$42)/'13'!$C$26</f>
        <v>#DIV/0!</v>
      </c>
      <c r="E31" s="159" t="e">
        <f>(E28*'5'!$E$42)/'13'!$C$26</f>
        <v>#DIV/0!</v>
      </c>
      <c r="F31" s="159" t="e">
        <f>(F28*'5'!$E$42)/'13'!$C$26</f>
        <v>#DIV/0!</v>
      </c>
      <c r="G31" s="159" t="e">
        <f>(G28*'5'!$E$42)/'13'!$C$26</f>
        <v>#DIV/0!</v>
      </c>
      <c r="H31" s="159" t="e">
        <f>(H28*'5'!$E$42)/'13'!$C$26</f>
        <v>#DIV/0!</v>
      </c>
      <c r="I31" s="159" t="e">
        <f>(I28*'5'!$E$42)/'13'!$C$26</f>
        <v>#DIV/0!</v>
      </c>
      <c r="J31" s="159" t="e">
        <f>(J28*'5'!$E$42)/'13'!$C$26</f>
        <v>#DIV/0!</v>
      </c>
      <c r="K31" s="159" t="e">
        <f>(K28*'5'!$E$42)/'13'!$C$26</f>
        <v>#DIV/0!</v>
      </c>
      <c r="L31" s="159" t="e">
        <f>(L28*'5'!$E$42)/'13'!$C$26</f>
        <v>#DIV/0!</v>
      </c>
      <c r="M31" s="159" t="e">
        <f>(M28*'5'!$E$42)/'13'!$C$26</f>
        <v>#DIV/0!</v>
      </c>
      <c r="N31" s="159" t="e">
        <f>(N28*'5'!$E$42)/'13'!$C$26</f>
        <v>#DIV/0!</v>
      </c>
      <c r="O31" s="159" t="e">
        <f>(O28*'5'!$E$42)/'13'!$C$26</f>
        <v>#DIV/0!</v>
      </c>
      <c r="P31" s="159" t="e">
        <f>(P28*'5'!$E$42)/'13'!$C$26</f>
        <v>#DIV/0!</v>
      </c>
      <c r="Q31" s="159" t="e">
        <f>(Q28*'5'!$E$42)/'13'!$C$26</f>
        <v>#DIV/0!</v>
      </c>
      <c r="R31" s="159" t="e">
        <f>(R28*'5'!$E$42)/'13'!$C$26</f>
        <v>#DIV/0!</v>
      </c>
      <c r="S31" s="159" t="e">
        <f>(S28*'5'!$E$42)/'13'!$C$26</f>
        <v>#DIV/0!</v>
      </c>
      <c r="T31" s="159" t="e">
        <f>(T28*'5'!$E$42)/'13'!$C$26</f>
        <v>#DIV/0!</v>
      </c>
      <c r="U31" s="159" t="e">
        <f>(U28*'5'!$E$42)/'13'!$C$26</f>
        <v>#DIV/0!</v>
      </c>
      <c r="V31" s="159" t="e">
        <f>(V28*'5'!$E$42)/'13'!$C$26</f>
        <v>#DIV/0!</v>
      </c>
      <c r="W31" s="159" t="e">
        <f>(W28*'5'!$E$42)/'13'!$C$26</f>
        <v>#DIV/0!</v>
      </c>
      <c r="X31" s="159" t="e">
        <f>(X28*'5'!$E$42)/'13'!$C$26</f>
        <v>#DIV/0!</v>
      </c>
      <c r="Y31" s="159" t="e">
        <f>(Y28*'5'!$E$42)/'13'!$C$26</f>
        <v>#DIV/0!</v>
      </c>
      <c r="Z31" s="159" t="e">
        <f>(Z28*'5'!$E$42)/'13'!$C$26</f>
        <v>#DIV/0!</v>
      </c>
      <c r="AA31" s="159" t="e">
        <f>(AA28*'5'!$E$42)/'13'!$C$26</f>
        <v>#DIV/0!</v>
      </c>
      <c r="AB31" s="159" t="e">
        <f>(AB28*'5'!$E$42)/'13'!$C$26</f>
        <v>#DIV/0!</v>
      </c>
      <c r="AC31" s="159" t="e">
        <f>(AC28*'5'!$E$42)/'13'!$C$26</f>
        <v>#DIV/0!</v>
      </c>
      <c r="AD31" s="159" t="e">
        <f>(AD28*'5'!$E$42)/'13'!$C$26</f>
        <v>#DIV/0!</v>
      </c>
      <c r="AE31" s="159" t="e">
        <f>(AE28*'5'!$E$42)/'13'!$C$26</f>
        <v>#DIV/0!</v>
      </c>
      <c r="AF31" s="159" t="e">
        <f>(AF28*'5'!$E$42)/'13'!$C$26</f>
        <v>#DIV/0!</v>
      </c>
      <c r="AG31" s="159" t="e">
        <f>(AG28*'5'!$E$42)/'13'!$C$26</f>
        <v>#DIV/0!</v>
      </c>
    </row>
    <row r="34" spans="2:36" s="124" customFormat="1" ht="20.25" customHeight="1">
      <c r="B34" s="423" t="s">
        <v>119</v>
      </c>
      <c r="C34" s="129" t="s">
        <v>28</v>
      </c>
      <c r="D34" s="129" t="s">
        <v>636</v>
      </c>
      <c r="E34" s="129" t="s">
        <v>637</v>
      </c>
      <c r="F34" s="129" t="s">
        <v>638</v>
      </c>
      <c r="G34" s="129" t="s">
        <v>639</v>
      </c>
      <c r="H34" s="129" t="s">
        <v>640</v>
      </c>
      <c r="I34" s="129" t="s">
        <v>641</v>
      </c>
      <c r="J34" s="129" t="s">
        <v>642</v>
      </c>
      <c r="K34" s="129" t="s">
        <v>643</v>
      </c>
      <c r="L34" s="129" t="s">
        <v>644</v>
      </c>
      <c r="M34" s="129" t="s">
        <v>645</v>
      </c>
      <c r="N34" s="129" t="s">
        <v>646</v>
      </c>
      <c r="O34" s="129" t="s">
        <v>647</v>
      </c>
      <c r="P34" s="129" t="s">
        <v>648</v>
      </c>
      <c r="Q34" s="129" t="s">
        <v>649</v>
      </c>
      <c r="R34" s="129" t="s">
        <v>650</v>
      </c>
      <c r="S34" s="129" t="s">
        <v>651</v>
      </c>
      <c r="T34" s="129" t="s">
        <v>652</v>
      </c>
      <c r="U34" s="129" t="s">
        <v>653</v>
      </c>
      <c r="V34" s="129" t="s">
        <v>654</v>
      </c>
      <c r="W34" s="129" t="s">
        <v>655</v>
      </c>
      <c r="X34" s="129" t="s">
        <v>656</v>
      </c>
      <c r="Y34" s="129" t="s">
        <v>657</v>
      </c>
      <c r="Z34" s="129" t="s">
        <v>658</v>
      </c>
      <c r="AA34" s="129" t="s">
        <v>659</v>
      </c>
      <c r="AB34" s="129" t="s">
        <v>660</v>
      </c>
      <c r="AC34" s="129" t="s">
        <v>661</v>
      </c>
      <c r="AD34" s="129" t="s">
        <v>662</v>
      </c>
      <c r="AE34" s="129" t="s">
        <v>663</v>
      </c>
      <c r="AF34" s="129" t="s">
        <v>664</v>
      </c>
      <c r="AG34" s="129" t="s">
        <v>665</v>
      </c>
      <c r="AH34" s="129" t="s">
        <v>685</v>
      </c>
      <c r="AI34" s="144"/>
    </row>
    <row r="35" spans="2:36" s="124" customFormat="1">
      <c r="B35" s="434">
        <f>'4'!H3</f>
        <v>0</v>
      </c>
      <c r="C35" s="435">
        <f t="shared" ref="C35:C64" si="7">AVERAGE(D35:AG35)</f>
        <v>0</v>
      </c>
      <c r="D35" s="436">
        <f>'4'!T3*'4'!U3</f>
        <v>0</v>
      </c>
      <c r="E35" s="436">
        <f>D35*(1-'5'!$E$18)</f>
        <v>0</v>
      </c>
      <c r="F35" s="436">
        <f>E35*(1-'5'!$E$18)</f>
        <v>0</v>
      </c>
      <c r="G35" s="436">
        <f>F35*(1-'5'!$E$18)</f>
        <v>0</v>
      </c>
      <c r="H35" s="436">
        <f>G35*(1-'5'!$E$18)</f>
        <v>0</v>
      </c>
      <c r="I35" s="436">
        <f>H35*(1-'5'!$E$18)</f>
        <v>0</v>
      </c>
      <c r="J35" s="436">
        <f>I35*(1-'5'!$E$18)</f>
        <v>0</v>
      </c>
      <c r="K35" s="436">
        <f>J35*(1-'5'!$E$18)</f>
        <v>0</v>
      </c>
      <c r="L35" s="436">
        <f>K35*(1-'5'!$E$18)</f>
        <v>0</v>
      </c>
      <c r="M35" s="436">
        <f>L35*(1-'5'!$E$18)</f>
        <v>0</v>
      </c>
      <c r="N35" s="436">
        <f>M35*(1-'5'!$E$18)</f>
        <v>0</v>
      </c>
      <c r="O35" s="436">
        <f>N35*(1-'5'!$E$18)</f>
        <v>0</v>
      </c>
      <c r="P35" s="436">
        <f>O35*(1-'5'!$E$18)</f>
        <v>0</v>
      </c>
      <c r="Q35" s="436">
        <f>P35*(1-'5'!$E$18)</f>
        <v>0</v>
      </c>
      <c r="R35" s="436">
        <f>Q35*(1-'5'!$E$18)</f>
        <v>0</v>
      </c>
      <c r="S35" s="436">
        <f>R35*(1-'5'!$E$18)</f>
        <v>0</v>
      </c>
      <c r="T35" s="436">
        <f>S35*(1-'5'!$E$18)</f>
        <v>0</v>
      </c>
      <c r="U35" s="436">
        <f>T35*(1-'5'!$E$18)</f>
        <v>0</v>
      </c>
      <c r="V35" s="436">
        <f>U35*(1-'5'!$E$18)</f>
        <v>0</v>
      </c>
      <c r="W35" s="436">
        <f>V35*(1-'5'!$E$18)</f>
        <v>0</v>
      </c>
      <c r="X35" s="436">
        <f>W35*(1-'5'!$E$18)</f>
        <v>0</v>
      </c>
      <c r="Y35" s="436">
        <f>X35*(1-'5'!$E$18)</f>
        <v>0</v>
      </c>
      <c r="Z35" s="436">
        <f>Y35*(1-'5'!$E$18)</f>
        <v>0</v>
      </c>
      <c r="AA35" s="436">
        <f>Z35*(1-'5'!$E$18)</f>
        <v>0</v>
      </c>
      <c r="AB35" s="436">
        <f>AA35*(1-'5'!$E$18)</f>
        <v>0</v>
      </c>
      <c r="AC35" s="436">
        <f>AB35*(1-'5'!$E$18)</f>
        <v>0</v>
      </c>
      <c r="AD35" s="436">
        <f>AC35*(1-'5'!$E$18)</f>
        <v>0</v>
      </c>
      <c r="AE35" s="436">
        <f>AD35*(1-'5'!$E$18)</f>
        <v>0</v>
      </c>
      <c r="AF35" s="436">
        <f>AE35*(1-'5'!$E$18)</f>
        <v>0</v>
      </c>
      <c r="AG35" s="436">
        <f>AF35*(1-'5'!$E$18)</f>
        <v>0</v>
      </c>
      <c r="AH35" s="393">
        <f t="shared" ref="AH35:AH54" si="8">SUM(D35:AG35)</f>
        <v>0</v>
      </c>
      <c r="AI35" s="144"/>
    </row>
    <row r="36" spans="2:36" s="124" customFormat="1">
      <c r="B36" s="434">
        <f>'4'!H4</f>
        <v>0</v>
      </c>
      <c r="C36" s="435">
        <f t="shared" si="7"/>
        <v>0</v>
      </c>
      <c r="D36" s="436">
        <f>'4'!T4*'4'!U4</f>
        <v>0</v>
      </c>
      <c r="E36" s="436">
        <f>D36*(1-'5'!$E$18)</f>
        <v>0</v>
      </c>
      <c r="F36" s="436">
        <f>E36*(1-'5'!$E$18)</f>
        <v>0</v>
      </c>
      <c r="G36" s="436">
        <f>F36*(1-'5'!$E$18)</f>
        <v>0</v>
      </c>
      <c r="H36" s="436">
        <f>G36*(1-'5'!$E$18)</f>
        <v>0</v>
      </c>
      <c r="I36" s="436">
        <f>H36*(1-'5'!$E$18)</f>
        <v>0</v>
      </c>
      <c r="J36" s="436">
        <f>I36*(1-'5'!$E$18)</f>
        <v>0</v>
      </c>
      <c r="K36" s="436">
        <f>J36*(1-'5'!$E$18)</f>
        <v>0</v>
      </c>
      <c r="L36" s="436">
        <f>K36*(1-'5'!$E$18)</f>
        <v>0</v>
      </c>
      <c r="M36" s="436">
        <f>L36*(1-'5'!$E$18)</f>
        <v>0</v>
      </c>
      <c r="N36" s="436">
        <f>M36*(1-'5'!$E$18)</f>
        <v>0</v>
      </c>
      <c r="O36" s="436">
        <f>N36*(1-'5'!$E$18)</f>
        <v>0</v>
      </c>
      <c r="P36" s="436">
        <f>O36*(1-'5'!$E$18)</f>
        <v>0</v>
      </c>
      <c r="Q36" s="436">
        <f>P36*(1-'5'!$E$18)</f>
        <v>0</v>
      </c>
      <c r="R36" s="436">
        <f>Q36*(1-'5'!$E$18)</f>
        <v>0</v>
      </c>
      <c r="S36" s="436">
        <f>R36*(1-'5'!$E$18)</f>
        <v>0</v>
      </c>
      <c r="T36" s="436">
        <f>S36*(1-'5'!$E$18)</f>
        <v>0</v>
      </c>
      <c r="U36" s="436">
        <f>T36*(1-'5'!$E$18)</f>
        <v>0</v>
      </c>
      <c r="V36" s="436">
        <f>U36*(1-'5'!$E$18)</f>
        <v>0</v>
      </c>
      <c r="W36" s="436">
        <f>V36*(1-'5'!$E$18)</f>
        <v>0</v>
      </c>
      <c r="X36" s="436">
        <f>W36*(1-'5'!$E$18)</f>
        <v>0</v>
      </c>
      <c r="Y36" s="436">
        <f>X36*(1-'5'!$E$18)</f>
        <v>0</v>
      </c>
      <c r="Z36" s="436">
        <f>Y36*(1-'5'!$E$18)</f>
        <v>0</v>
      </c>
      <c r="AA36" s="436">
        <f>Z36*(1-'5'!$E$18)</f>
        <v>0</v>
      </c>
      <c r="AB36" s="436">
        <f>AA36*(1-'5'!$E$18)</f>
        <v>0</v>
      </c>
      <c r="AC36" s="436">
        <f>AB36*(1-'5'!$E$18)</f>
        <v>0</v>
      </c>
      <c r="AD36" s="436">
        <f>AC36*(1-'5'!$E$18)</f>
        <v>0</v>
      </c>
      <c r="AE36" s="436">
        <f>AD36*(1-'5'!$E$18)</f>
        <v>0</v>
      </c>
      <c r="AF36" s="436">
        <f>AE36*(1-'5'!$E$18)</f>
        <v>0</v>
      </c>
      <c r="AG36" s="436">
        <f>AF36*(1-'5'!$E$18)</f>
        <v>0</v>
      </c>
      <c r="AH36" s="393">
        <f t="shared" si="8"/>
        <v>0</v>
      </c>
      <c r="AI36" s="144"/>
    </row>
    <row r="37" spans="2:36" s="124" customFormat="1">
      <c r="B37" s="434">
        <f>'4'!H5</f>
        <v>0</v>
      </c>
      <c r="C37" s="435">
        <f t="shared" si="7"/>
        <v>0</v>
      </c>
      <c r="D37" s="436">
        <f>'4'!T5*'4'!U5</f>
        <v>0</v>
      </c>
      <c r="E37" s="436">
        <f>D37*(1-'5'!$E$18)</f>
        <v>0</v>
      </c>
      <c r="F37" s="436">
        <f>E37*(1-'5'!$E$18)</f>
        <v>0</v>
      </c>
      <c r="G37" s="436">
        <f>F37*(1-'5'!$E$18)</f>
        <v>0</v>
      </c>
      <c r="H37" s="436">
        <f>G37*(1-'5'!$E$18)</f>
        <v>0</v>
      </c>
      <c r="I37" s="436">
        <f>H37*(1-'5'!$E$18)</f>
        <v>0</v>
      </c>
      <c r="J37" s="436">
        <f>I37*(1-'5'!$E$18)</f>
        <v>0</v>
      </c>
      <c r="K37" s="436">
        <f>J37*(1-'5'!$E$18)</f>
        <v>0</v>
      </c>
      <c r="L37" s="436">
        <f>K37*(1-'5'!$E$18)</f>
        <v>0</v>
      </c>
      <c r="M37" s="436">
        <f>L37*(1-'5'!$E$18)</f>
        <v>0</v>
      </c>
      <c r="N37" s="436">
        <f>M37*(1-'5'!$E$18)</f>
        <v>0</v>
      </c>
      <c r="O37" s="436">
        <f>N37*(1-'5'!$E$18)</f>
        <v>0</v>
      </c>
      <c r="P37" s="436">
        <f>O37*(1-'5'!$E$18)</f>
        <v>0</v>
      </c>
      <c r="Q37" s="436">
        <f>P37*(1-'5'!$E$18)</f>
        <v>0</v>
      </c>
      <c r="R37" s="436">
        <f>Q37*(1-'5'!$E$18)</f>
        <v>0</v>
      </c>
      <c r="S37" s="436">
        <f>R37*(1-'5'!$E$18)</f>
        <v>0</v>
      </c>
      <c r="T37" s="436">
        <f>S37*(1-'5'!$E$18)</f>
        <v>0</v>
      </c>
      <c r="U37" s="436">
        <f>T37*(1-'5'!$E$18)</f>
        <v>0</v>
      </c>
      <c r="V37" s="436">
        <f>U37*(1-'5'!$E$18)</f>
        <v>0</v>
      </c>
      <c r="W37" s="436">
        <f>V37*(1-'5'!$E$18)</f>
        <v>0</v>
      </c>
      <c r="X37" s="436">
        <f>W37*(1-'5'!$E$18)</f>
        <v>0</v>
      </c>
      <c r="Y37" s="436">
        <f>X37*(1-'5'!$E$18)</f>
        <v>0</v>
      </c>
      <c r="Z37" s="436">
        <f>Y37*(1-'5'!$E$18)</f>
        <v>0</v>
      </c>
      <c r="AA37" s="436">
        <f>Z37*(1-'5'!$E$18)</f>
        <v>0</v>
      </c>
      <c r="AB37" s="436">
        <f>AA37*(1-'5'!$E$18)</f>
        <v>0</v>
      </c>
      <c r="AC37" s="436">
        <f>AB37*(1-'5'!$E$18)</f>
        <v>0</v>
      </c>
      <c r="AD37" s="436">
        <f>AC37*(1-'5'!$E$18)</f>
        <v>0</v>
      </c>
      <c r="AE37" s="436">
        <f>AD37*(1-'5'!$E$18)</f>
        <v>0</v>
      </c>
      <c r="AF37" s="436">
        <f>AE37*(1-'5'!$E$18)</f>
        <v>0</v>
      </c>
      <c r="AG37" s="436">
        <f>AF37*(1-'5'!$E$18)</f>
        <v>0</v>
      </c>
      <c r="AH37" s="393">
        <f t="shared" si="8"/>
        <v>0</v>
      </c>
      <c r="AI37" s="144"/>
    </row>
    <row r="38" spans="2:36" s="124" customFormat="1">
      <c r="B38" s="434">
        <f>'4'!H6</f>
        <v>0</v>
      </c>
      <c r="C38" s="435">
        <f t="shared" si="7"/>
        <v>0</v>
      </c>
      <c r="D38" s="436">
        <f>'4'!T6*'4'!U6</f>
        <v>0</v>
      </c>
      <c r="E38" s="436">
        <f>D38*(1-'5'!$E$18)</f>
        <v>0</v>
      </c>
      <c r="F38" s="436">
        <f>E38*(1-'5'!$E$18)</f>
        <v>0</v>
      </c>
      <c r="G38" s="436">
        <f>F38*(1-'5'!$E$18)</f>
        <v>0</v>
      </c>
      <c r="H38" s="436">
        <f>G38*(1-'5'!$E$18)</f>
        <v>0</v>
      </c>
      <c r="I38" s="436">
        <f>H38*(1-'5'!$E$18)</f>
        <v>0</v>
      </c>
      <c r="J38" s="436">
        <f>I38*(1-'5'!$E$18)</f>
        <v>0</v>
      </c>
      <c r="K38" s="436">
        <f>J38*(1-'5'!$E$18)</f>
        <v>0</v>
      </c>
      <c r="L38" s="436">
        <f>K38*(1-'5'!$E$18)</f>
        <v>0</v>
      </c>
      <c r="M38" s="436">
        <f>L38*(1-'5'!$E$18)</f>
        <v>0</v>
      </c>
      <c r="N38" s="436">
        <f>M38*(1-'5'!$E$18)</f>
        <v>0</v>
      </c>
      <c r="O38" s="436">
        <f>N38*(1-'5'!$E$18)</f>
        <v>0</v>
      </c>
      <c r="P38" s="436">
        <f>O38*(1-'5'!$E$18)</f>
        <v>0</v>
      </c>
      <c r="Q38" s="436">
        <f>P38*(1-'5'!$E$18)</f>
        <v>0</v>
      </c>
      <c r="R38" s="436">
        <f>Q38*(1-'5'!$E$18)</f>
        <v>0</v>
      </c>
      <c r="S38" s="436">
        <f>R38*(1-'5'!$E$18)</f>
        <v>0</v>
      </c>
      <c r="T38" s="436">
        <f>S38*(1-'5'!$E$18)</f>
        <v>0</v>
      </c>
      <c r="U38" s="436">
        <f>T38*(1-'5'!$E$18)</f>
        <v>0</v>
      </c>
      <c r="V38" s="436">
        <f>U38*(1-'5'!$E$18)</f>
        <v>0</v>
      </c>
      <c r="W38" s="436">
        <f>V38*(1-'5'!$E$18)</f>
        <v>0</v>
      </c>
      <c r="X38" s="436">
        <f>W38*(1-'5'!$E$18)</f>
        <v>0</v>
      </c>
      <c r="Y38" s="436">
        <f>X38*(1-'5'!$E$18)</f>
        <v>0</v>
      </c>
      <c r="Z38" s="436">
        <f>Y38*(1-'5'!$E$18)</f>
        <v>0</v>
      </c>
      <c r="AA38" s="436">
        <f>Z38*(1-'5'!$E$18)</f>
        <v>0</v>
      </c>
      <c r="AB38" s="436">
        <f>AA38*(1-'5'!$E$18)</f>
        <v>0</v>
      </c>
      <c r="AC38" s="436">
        <f>AB38*(1-'5'!$E$18)</f>
        <v>0</v>
      </c>
      <c r="AD38" s="436">
        <f>AC38*(1-'5'!$E$18)</f>
        <v>0</v>
      </c>
      <c r="AE38" s="436">
        <f>AD38*(1-'5'!$E$18)</f>
        <v>0</v>
      </c>
      <c r="AF38" s="436">
        <f>AE38*(1-'5'!$E$18)</f>
        <v>0</v>
      </c>
      <c r="AG38" s="436">
        <f>AF38*(1-'5'!$E$18)</f>
        <v>0</v>
      </c>
      <c r="AH38" s="393">
        <f t="shared" si="8"/>
        <v>0</v>
      </c>
      <c r="AI38" s="144"/>
    </row>
    <row r="39" spans="2:36" s="124" customFormat="1">
      <c r="B39" s="434">
        <f>'4'!H7</f>
        <v>0</v>
      </c>
      <c r="C39" s="435">
        <f t="shared" si="7"/>
        <v>0</v>
      </c>
      <c r="D39" s="436">
        <f>'4'!T7*'4'!U7</f>
        <v>0</v>
      </c>
      <c r="E39" s="436">
        <f>D39*(1-'5'!$E$18)</f>
        <v>0</v>
      </c>
      <c r="F39" s="436">
        <f>E39*(1-'5'!$E$18)</f>
        <v>0</v>
      </c>
      <c r="G39" s="436">
        <f>F39*(1-'5'!$E$18)</f>
        <v>0</v>
      </c>
      <c r="H39" s="436">
        <f>G39*(1-'5'!$E$18)</f>
        <v>0</v>
      </c>
      <c r="I39" s="436">
        <f>H39*(1-'5'!$E$18)</f>
        <v>0</v>
      </c>
      <c r="J39" s="436">
        <f>I39*(1-'5'!$E$18)</f>
        <v>0</v>
      </c>
      <c r="K39" s="436">
        <f>J39*(1-'5'!$E$18)</f>
        <v>0</v>
      </c>
      <c r="L39" s="436">
        <f>K39*(1-'5'!$E$18)</f>
        <v>0</v>
      </c>
      <c r="M39" s="436">
        <f>L39*(1-'5'!$E$18)</f>
        <v>0</v>
      </c>
      <c r="N39" s="436">
        <f>M39*(1-'5'!$E$18)</f>
        <v>0</v>
      </c>
      <c r="O39" s="436">
        <f>N39*(1-'5'!$E$18)</f>
        <v>0</v>
      </c>
      <c r="P39" s="436">
        <f>O39*(1-'5'!$E$18)</f>
        <v>0</v>
      </c>
      <c r="Q39" s="436">
        <f>P39*(1-'5'!$E$18)</f>
        <v>0</v>
      </c>
      <c r="R39" s="436">
        <f>Q39*(1-'5'!$E$18)</f>
        <v>0</v>
      </c>
      <c r="S39" s="436">
        <f>R39*(1-'5'!$E$18)</f>
        <v>0</v>
      </c>
      <c r="T39" s="436">
        <f>S39*(1-'5'!$E$18)</f>
        <v>0</v>
      </c>
      <c r="U39" s="436">
        <f>T39*(1-'5'!$E$18)</f>
        <v>0</v>
      </c>
      <c r="V39" s="436">
        <f>U39*(1-'5'!$E$18)</f>
        <v>0</v>
      </c>
      <c r="W39" s="436">
        <f>V39*(1-'5'!$E$18)</f>
        <v>0</v>
      </c>
      <c r="X39" s="436">
        <f>W39*(1-'5'!$E$18)</f>
        <v>0</v>
      </c>
      <c r="Y39" s="436">
        <f>X39*(1-'5'!$E$18)</f>
        <v>0</v>
      </c>
      <c r="Z39" s="436">
        <f>Y39*(1-'5'!$E$18)</f>
        <v>0</v>
      </c>
      <c r="AA39" s="436">
        <f>Z39*(1-'5'!$E$18)</f>
        <v>0</v>
      </c>
      <c r="AB39" s="436">
        <f>AA39*(1-'5'!$E$18)</f>
        <v>0</v>
      </c>
      <c r="AC39" s="436">
        <f>AB39*(1-'5'!$E$18)</f>
        <v>0</v>
      </c>
      <c r="AD39" s="436">
        <f>AC39*(1-'5'!$E$18)</f>
        <v>0</v>
      </c>
      <c r="AE39" s="436">
        <f>AD39*(1-'5'!$E$18)</f>
        <v>0</v>
      </c>
      <c r="AF39" s="436">
        <f>AE39*(1-'5'!$E$18)</f>
        <v>0</v>
      </c>
      <c r="AG39" s="436">
        <f>AF39*(1-'5'!$E$18)</f>
        <v>0</v>
      </c>
      <c r="AH39" s="393">
        <f t="shared" si="8"/>
        <v>0</v>
      </c>
      <c r="AI39" s="144"/>
    </row>
    <row r="40" spans="2:36" s="124" customFormat="1">
      <c r="B40" s="434">
        <f>'4'!H8</f>
        <v>0</v>
      </c>
      <c r="C40" s="435">
        <f t="shared" si="7"/>
        <v>0</v>
      </c>
      <c r="D40" s="436">
        <f>'4'!T8*'4'!U8</f>
        <v>0</v>
      </c>
      <c r="E40" s="436">
        <f>D40*(1-'5'!$E$18)</f>
        <v>0</v>
      </c>
      <c r="F40" s="436">
        <f>E40*(1-'5'!$E$18)</f>
        <v>0</v>
      </c>
      <c r="G40" s="436">
        <f>F40*(1-'5'!$E$18)</f>
        <v>0</v>
      </c>
      <c r="H40" s="436">
        <f>G40*(1-'5'!$E$18)</f>
        <v>0</v>
      </c>
      <c r="I40" s="436">
        <f>H40*(1-'5'!$E$18)</f>
        <v>0</v>
      </c>
      <c r="J40" s="436">
        <f>I40*(1-'5'!$E$18)</f>
        <v>0</v>
      </c>
      <c r="K40" s="436">
        <f>J40*(1-'5'!$E$18)</f>
        <v>0</v>
      </c>
      <c r="L40" s="436">
        <f>K40*(1-'5'!$E$18)</f>
        <v>0</v>
      </c>
      <c r="M40" s="436">
        <f>L40*(1-'5'!$E$18)</f>
        <v>0</v>
      </c>
      <c r="N40" s="436">
        <f>M40*(1-'5'!$E$18)</f>
        <v>0</v>
      </c>
      <c r="O40" s="436">
        <f>N40*(1-'5'!$E$18)</f>
        <v>0</v>
      </c>
      <c r="P40" s="436">
        <f>O40*(1-'5'!$E$18)</f>
        <v>0</v>
      </c>
      <c r="Q40" s="436">
        <f>P40*(1-'5'!$E$18)</f>
        <v>0</v>
      </c>
      <c r="R40" s="436">
        <f>Q40*(1-'5'!$E$18)</f>
        <v>0</v>
      </c>
      <c r="S40" s="436">
        <f>R40*(1-'5'!$E$18)</f>
        <v>0</v>
      </c>
      <c r="T40" s="436">
        <f>S40*(1-'5'!$E$18)</f>
        <v>0</v>
      </c>
      <c r="U40" s="436">
        <f>T40*(1-'5'!$E$18)</f>
        <v>0</v>
      </c>
      <c r="V40" s="436">
        <f>U40*(1-'5'!$E$18)</f>
        <v>0</v>
      </c>
      <c r="W40" s="436">
        <f>V40*(1-'5'!$E$18)</f>
        <v>0</v>
      </c>
      <c r="X40" s="436">
        <f>W40*(1-'5'!$E$18)</f>
        <v>0</v>
      </c>
      <c r="Y40" s="436">
        <f>X40*(1-'5'!$E$18)</f>
        <v>0</v>
      </c>
      <c r="Z40" s="436">
        <f>Y40*(1-'5'!$E$18)</f>
        <v>0</v>
      </c>
      <c r="AA40" s="436">
        <f>Z40*(1-'5'!$E$18)</f>
        <v>0</v>
      </c>
      <c r="AB40" s="436">
        <f>AA40*(1-'5'!$E$18)</f>
        <v>0</v>
      </c>
      <c r="AC40" s="436">
        <f>AB40*(1-'5'!$E$18)</f>
        <v>0</v>
      </c>
      <c r="AD40" s="436">
        <f>AC40*(1-'5'!$E$18)</f>
        <v>0</v>
      </c>
      <c r="AE40" s="436">
        <f>AD40*(1-'5'!$E$18)</f>
        <v>0</v>
      </c>
      <c r="AF40" s="436">
        <f>AE40*(1-'5'!$E$18)</f>
        <v>0</v>
      </c>
      <c r="AG40" s="436">
        <f>AF40*(1-'5'!$E$18)</f>
        <v>0</v>
      </c>
      <c r="AH40" s="393">
        <f t="shared" si="8"/>
        <v>0</v>
      </c>
      <c r="AI40" s="144"/>
    </row>
    <row r="41" spans="2:36" s="124" customFormat="1">
      <c r="B41" s="434">
        <f>'4'!H9</f>
        <v>0</v>
      </c>
      <c r="C41" s="435">
        <f t="shared" si="7"/>
        <v>0</v>
      </c>
      <c r="D41" s="436">
        <f>'4'!T9*'4'!U9</f>
        <v>0</v>
      </c>
      <c r="E41" s="436">
        <f>D41*(1-'5'!$E$18)</f>
        <v>0</v>
      </c>
      <c r="F41" s="436">
        <f>E41*(1-'5'!$E$18)</f>
        <v>0</v>
      </c>
      <c r="G41" s="436">
        <f>F41*(1-'5'!$E$18)</f>
        <v>0</v>
      </c>
      <c r="H41" s="436">
        <f>G41*(1-'5'!$E$18)</f>
        <v>0</v>
      </c>
      <c r="I41" s="436">
        <f>H41*(1-'5'!$E$18)</f>
        <v>0</v>
      </c>
      <c r="J41" s="436">
        <f>I41*(1-'5'!$E$18)</f>
        <v>0</v>
      </c>
      <c r="K41" s="436">
        <f>J41*(1-'5'!$E$18)</f>
        <v>0</v>
      </c>
      <c r="L41" s="436">
        <f>K41*(1-'5'!$E$18)</f>
        <v>0</v>
      </c>
      <c r="M41" s="436">
        <f>L41*(1-'5'!$E$18)</f>
        <v>0</v>
      </c>
      <c r="N41" s="436">
        <f>M41*(1-'5'!$E$18)</f>
        <v>0</v>
      </c>
      <c r="O41" s="436">
        <f>N41*(1-'5'!$E$18)</f>
        <v>0</v>
      </c>
      <c r="P41" s="436">
        <f>O41*(1-'5'!$E$18)</f>
        <v>0</v>
      </c>
      <c r="Q41" s="436">
        <f>P41*(1-'5'!$E$18)</f>
        <v>0</v>
      </c>
      <c r="R41" s="436">
        <f>Q41*(1-'5'!$E$18)</f>
        <v>0</v>
      </c>
      <c r="S41" s="436">
        <f>R41*(1-'5'!$E$18)</f>
        <v>0</v>
      </c>
      <c r="T41" s="436">
        <f>S41*(1-'5'!$E$18)</f>
        <v>0</v>
      </c>
      <c r="U41" s="436">
        <f>T41*(1-'5'!$E$18)</f>
        <v>0</v>
      </c>
      <c r="V41" s="436">
        <f>U41*(1-'5'!$E$18)</f>
        <v>0</v>
      </c>
      <c r="W41" s="436">
        <f>V41*(1-'5'!$E$18)</f>
        <v>0</v>
      </c>
      <c r="X41" s="436">
        <f>W41*(1-'5'!$E$18)</f>
        <v>0</v>
      </c>
      <c r="Y41" s="436">
        <f>X41*(1-'5'!$E$18)</f>
        <v>0</v>
      </c>
      <c r="Z41" s="436">
        <f>Y41*(1-'5'!$E$18)</f>
        <v>0</v>
      </c>
      <c r="AA41" s="436">
        <f>Z41*(1-'5'!$E$18)</f>
        <v>0</v>
      </c>
      <c r="AB41" s="436">
        <f>AA41*(1-'5'!$E$18)</f>
        <v>0</v>
      </c>
      <c r="AC41" s="436">
        <f>AB41*(1-'5'!$E$18)</f>
        <v>0</v>
      </c>
      <c r="AD41" s="436">
        <f>AC41*(1-'5'!$E$18)</f>
        <v>0</v>
      </c>
      <c r="AE41" s="436">
        <f>AD41*(1-'5'!$E$18)</f>
        <v>0</v>
      </c>
      <c r="AF41" s="436">
        <f>AE41*(1-'5'!$E$18)</f>
        <v>0</v>
      </c>
      <c r="AG41" s="436">
        <f>AF41*(1-'5'!$E$18)</f>
        <v>0</v>
      </c>
      <c r="AH41" s="393">
        <f t="shared" si="8"/>
        <v>0</v>
      </c>
      <c r="AI41" s="144"/>
    </row>
    <row r="42" spans="2:36" s="124" customFormat="1">
      <c r="B42" s="434">
        <f>'4'!H10</f>
        <v>0</v>
      </c>
      <c r="C42" s="435">
        <f t="shared" si="7"/>
        <v>0</v>
      </c>
      <c r="D42" s="436">
        <f>'4'!T10*'4'!U10</f>
        <v>0</v>
      </c>
      <c r="E42" s="436">
        <f>D42*(1-'5'!$E$18)</f>
        <v>0</v>
      </c>
      <c r="F42" s="436">
        <f>E42*(1-'5'!$E$18)</f>
        <v>0</v>
      </c>
      <c r="G42" s="436">
        <f>F42*(1-'5'!$E$18)</f>
        <v>0</v>
      </c>
      <c r="H42" s="436">
        <f>G42*(1-'5'!$E$18)</f>
        <v>0</v>
      </c>
      <c r="I42" s="436">
        <f>H42*(1-'5'!$E$18)</f>
        <v>0</v>
      </c>
      <c r="J42" s="436">
        <f>I42*(1-'5'!$E$18)</f>
        <v>0</v>
      </c>
      <c r="K42" s="436">
        <f>J42*(1-'5'!$E$18)</f>
        <v>0</v>
      </c>
      <c r="L42" s="436">
        <f>K42*(1-'5'!$E$18)</f>
        <v>0</v>
      </c>
      <c r="M42" s="436">
        <f>L42*(1-'5'!$E$18)</f>
        <v>0</v>
      </c>
      <c r="N42" s="436">
        <f>M42*(1-'5'!$E$18)</f>
        <v>0</v>
      </c>
      <c r="O42" s="436">
        <f>N42*(1-'5'!$E$18)</f>
        <v>0</v>
      </c>
      <c r="P42" s="436">
        <f>O42*(1-'5'!$E$18)</f>
        <v>0</v>
      </c>
      <c r="Q42" s="436">
        <f>P42*(1-'5'!$E$18)</f>
        <v>0</v>
      </c>
      <c r="R42" s="436">
        <f>Q42*(1-'5'!$E$18)</f>
        <v>0</v>
      </c>
      <c r="S42" s="436">
        <f>R42*(1-'5'!$E$18)</f>
        <v>0</v>
      </c>
      <c r="T42" s="436">
        <f>S42*(1-'5'!$E$18)</f>
        <v>0</v>
      </c>
      <c r="U42" s="436">
        <f>T42*(1-'5'!$E$18)</f>
        <v>0</v>
      </c>
      <c r="V42" s="436">
        <f>U42*(1-'5'!$E$18)</f>
        <v>0</v>
      </c>
      <c r="W42" s="436">
        <f>V42*(1-'5'!$E$18)</f>
        <v>0</v>
      </c>
      <c r="X42" s="436">
        <f>W42*(1-'5'!$E$18)</f>
        <v>0</v>
      </c>
      <c r="Y42" s="436">
        <f>X42*(1-'5'!$E$18)</f>
        <v>0</v>
      </c>
      <c r="Z42" s="436">
        <f>Y42*(1-'5'!$E$18)</f>
        <v>0</v>
      </c>
      <c r="AA42" s="436">
        <f>Z42*(1-'5'!$E$18)</f>
        <v>0</v>
      </c>
      <c r="AB42" s="436">
        <f>AA42*(1-'5'!$E$18)</f>
        <v>0</v>
      </c>
      <c r="AC42" s="436">
        <f>AB42*(1-'5'!$E$18)</f>
        <v>0</v>
      </c>
      <c r="AD42" s="436">
        <f>AC42*(1-'5'!$E$18)</f>
        <v>0</v>
      </c>
      <c r="AE42" s="436">
        <f>AD42*(1-'5'!$E$18)</f>
        <v>0</v>
      </c>
      <c r="AF42" s="436">
        <f>AE42*(1-'5'!$E$18)</f>
        <v>0</v>
      </c>
      <c r="AG42" s="436">
        <f>AF42*(1-'5'!$E$18)</f>
        <v>0</v>
      </c>
      <c r="AH42" s="393">
        <f t="shared" si="8"/>
        <v>0</v>
      </c>
      <c r="AI42" s="144"/>
    </row>
    <row r="43" spans="2:36" s="124" customFormat="1">
      <c r="B43" s="434">
        <f>'4'!H11</f>
        <v>0</v>
      </c>
      <c r="C43" s="435">
        <f t="shared" si="7"/>
        <v>0</v>
      </c>
      <c r="D43" s="436">
        <f>'4'!T11*'4'!U11</f>
        <v>0</v>
      </c>
      <c r="E43" s="436">
        <f>D43*(1-'5'!$E$18)</f>
        <v>0</v>
      </c>
      <c r="F43" s="436">
        <f>E43*(1-'5'!$E$18)</f>
        <v>0</v>
      </c>
      <c r="G43" s="436">
        <f>F43*(1-'5'!$E$18)</f>
        <v>0</v>
      </c>
      <c r="H43" s="436">
        <f>G43*(1-'5'!$E$18)</f>
        <v>0</v>
      </c>
      <c r="I43" s="436">
        <f>H43*(1-'5'!$E$18)</f>
        <v>0</v>
      </c>
      <c r="J43" s="436">
        <f>I43*(1-'5'!$E$18)</f>
        <v>0</v>
      </c>
      <c r="K43" s="436">
        <f>J43*(1-'5'!$E$18)</f>
        <v>0</v>
      </c>
      <c r="L43" s="436">
        <f>K43*(1-'5'!$E$18)</f>
        <v>0</v>
      </c>
      <c r="M43" s="436">
        <f>L43*(1-'5'!$E$18)</f>
        <v>0</v>
      </c>
      <c r="N43" s="436">
        <f>M43*(1-'5'!$E$18)</f>
        <v>0</v>
      </c>
      <c r="O43" s="436">
        <f>N43*(1-'5'!$E$18)</f>
        <v>0</v>
      </c>
      <c r="P43" s="436">
        <f>O43*(1-'5'!$E$18)</f>
        <v>0</v>
      </c>
      <c r="Q43" s="436">
        <f>P43*(1-'5'!$E$18)</f>
        <v>0</v>
      </c>
      <c r="R43" s="436">
        <f>Q43*(1-'5'!$E$18)</f>
        <v>0</v>
      </c>
      <c r="S43" s="436">
        <f>R43*(1-'5'!$E$18)</f>
        <v>0</v>
      </c>
      <c r="T43" s="436">
        <f>S43*(1-'5'!$E$18)</f>
        <v>0</v>
      </c>
      <c r="U43" s="436">
        <f>T43*(1-'5'!$E$18)</f>
        <v>0</v>
      </c>
      <c r="V43" s="436">
        <f>U43*(1-'5'!$E$18)</f>
        <v>0</v>
      </c>
      <c r="W43" s="436">
        <f>V43*(1-'5'!$E$18)</f>
        <v>0</v>
      </c>
      <c r="X43" s="436">
        <f>W43*(1-'5'!$E$18)</f>
        <v>0</v>
      </c>
      <c r="Y43" s="436">
        <f>X43*(1-'5'!$E$18)</f>
        <v>0</v>
      </c>
      <c r="Z43" s="436">
        <f>Y43*(1-'5'!$E$18)</f>
        <v>0</v>
      </c>
      <c r="AA43" s="436">
        <f>Z43*(1-'5'!$E$18)</f>
        <v>0</v>
      </c>
      <c r="AB43" s="436">
        <f>AA43*(1-'5'!$E$18)</f>
        <v>0</v>
      </c>
      <c r="AC43" s="436">
        <f>AB43*(1-'5'!$E$18)</f>
        <v>0</v>
      </c>
      <c r="AD43" s="436">
        <f>AC43*(1-'5'!$E$18)</f>
        <v>0</v>
      </c>
      <c r="AE43" s="436">
        <f>AD43*(1-'5'!$E$18)</f>
        <v>0</v>
      </c>
      <c r="AF43" s="436">
        <f>AE43*(1-'5'!$E$18)</f>
        <v>0</v>
      </c>
      <c r="AG43" s="436">
        <f>AF43*(1-'5'!$E$18)</f>
        <v>0</v>
      </c>
      <c r="AH43" s="393">
        <f t="shared" si="8"/>
        <v>0</v>
      </c>
      <c r="AI43" s="144"/>
    </row>
    <row r="44" spans="2:36" s="124" customFormat="1">
      <c r="B44" s="434">
        <f>'4'!H12</f>
        <v>0</v>
      </c>
      <c r="C44" s="435">
        <f t="shared" si="7"/>
        <v>0</v>
      </c>
      <c r="D44" s="436">
        <f>'4'!T12*'4'!U12</f>
        <v>0</v>
      </c>
      <c r="E44" s="436">
        <f>D44*(1-'5'!$E$18)</f>
        <v>0</v>
      </c>
      <c r="F44" s="436">
        <f>E44*(1-'5'!$E$18)</f>
        <v>0</v>
      </c>
      <c r="G44" s="436">
        <f>F44*(1-'5'!$E$18)</f>
        <v>0</v>
      </c>
      <c r="H44" s="436">
        <f>G44*(1-'5'!$E$18)</f>
        <v>0</v>
      </c>
      <c r="I44" s="436">
        <f>H44*(1-'5'!$E$18)</f>
        <v>0</v>
      </c>
      <c r="J44" s="436">
        <f>I44*(1-'5'!$E$18)</f>
        <v>0</v>
      </c>
      <c r="K44" s="436">
        <f>J44*(1-'5'!$E$18)</f>
        <v>0</v>
      </c>
      <c r="L44" s="436">
        <f>K44*(1-'5'!$E$18)</f>
        <v>0</v>
      </c>
      <c r="M44" s="436">
        <f>L44*(1-'5'!$E$18)</f>
        <v>0</v>
      </c>
      <c r="N44" s="436">
        <f>M44*(1-'5'!$E$18)</f>
        <v>0</v>
      </c>
      <c r="O44" s="436">
        <f>N44*(1-'5'!$E$18)</f>
        <v>0</v>
      </c>
      <c r="P44" s="436">
        <f>O44*(1-'5'!$E$18)</f>
        <v>0</v>
      </c>
      <c r="Q44" s="436">
        <f>P44*(1-'5'!$E$18)</f>
        <v>0</v>
      </c>
      <c r="R44" s="436">
        <f>Q44*(1-'5'!$E$18)</f>
        <v>0</v>
      </c>
      <c r="S44" s="436">
        <f>R44*(1-'5'!$E$18)</f>
        <v>0</v>
      </c>
      <c r="T44" s="436">
        <f>S44*(1-'5'!$E$18)</f>
        <v>0</v>
      </c>
      <c r="U44" s="436">
        <f>T44*(1-'5'!$E$18)</f>
        <v>0</v>
      </c>
      <c r="V44" s="436">
        <f>U44*(1-'5'!$E$18)</f>
        <v>0</v>
      </c>
      <c r="W44" s="436">
        <f>V44*(1-'5'!$E$18)</f>
        <v>0</v>
      </c>
      <c r="X44" s="436">
        <f>W44*(1-'5'!$E$18)</f>
        <v>0</v>
      </c>
      <c r="Y44" s="436">
        <f>X44*(1-'5'!$E$18)</f>
        <v>0</v>
      </c>
      <c r="Z44" s="436">
        <f>Y44*(1-'5'!$E$18)</f>
        <v>0</v>
      </c>
      <c r="AA44" s="436">
        <f>Z44*(1-'5'!$E$18)</f>
        <v>0</v>
      </c>
      <c r="AB44" s="436">
        <f>AA44*(1-'5'!$E$18)</f>
        <v>0</v>
      </c>
      <c r="AC44" s="436">
        <f>AB44*(1-'5'!$E$18)</f>
        <v>0</v>
      </c>
      <c r="AD44" s="436">
        <f>AC44*(1-'5'!$E$18)</f>
        <v>0</v>
      </c>
      <c r="AE44" s="436">
        <f>AD44*(1-'5'!$E$18)</f>
        <v>0</v>
      </c>
      <c r="AF44" s="436">
        <f>AE44*(1-'5'!$E$18)</f>
        <v>0</v>
      </c>
      <c r="AG44" s="436">
        <f>AF44*(1-'5'!$E$18)</f>
        <v>0</v>
      </c>
      <c r="AH44" s="393">
        <f t="shared" si="8"/>
        <v>0</v>
      </c>
      <c r="AI44" s="144"/>
    </row>
    <row r="45" spans="2:36" s="124" customFormat="1">
      <c r="B45" s="434">
        <f>'4'!H13</f>
        <v>0</v>
      </c>
      <c r="C45" s="435">
        <f t="shared" si="7"/>
        <v>0</v>
      </c>
      <c r="D45" s="436">
        <f>'4'!T13*'4'!U13</f>
        <v>0</v>
      </c>
      <c r="E45" s="436">
        <f>D45*(1-'5'!$E$18)</f>
        <v>0</v>
      </c>
      <c r="F45" s="436">
        <f>E45*(1-'5'!$E$18)</f>
        <v>0</v>
      </c>
      <c r="G45" s="436">
        <f>F45*(1-'5'!$E$18)</f>
        <v>0</v>
      </c>
      <c r="H45" s="436">
        <f>G45*(1-'5'!$E$18)</f>
        <v>0</v>
      </c>
      <c r="I45" s="436">
        <f>H45*(1-'5'!$E$18)</f>
        <v>0</v>
      </c>
      <c r="J45" s="436">
        <f>I45*(1-'5'!$E$18)</f>
        <v>0</v>
      </c>
      <c r="K45" s="436">
        <f>J45*(1-'5'!$E$18)</f>
        <v>0</v>
      </c>
      <c r="L45" s="436">
        <f>K45*(1-'5'!$E$18)</f>
        <v>0</v>
      </c>
      <c r="M45" s="436">
        <f>L45*(1-'5'!$E$18)</f>
        <v>0</v>
      </c>
      <c r="N45" s="436">
        <f>M45*(1-'5'!$E$18)</f>
        <v>0</v>
      </c>
      <c r="O45" s="436">
        <f>N45*(1-'5'!$E$18)</f>
        <v>0</v>
      </c>
      <c r="P45" s="436">
        <f>O45*(1-'5'!$E$18)</f>
        <v>0</v>
      </c>
      <c r="Q45" s="436">
        <f>P45*(1-'5'!$E$18)</f>
        <v>0</v>
      </c>
      <c r="R45" s="436">
        <f>Q45*(1-'5'!$E$18)</f>
        <v>0</v>
      </c>
      <c r="S45" s="436">
        <f>R45*(1-'5'!$E$18)</f>
        <v>0</v>
      </c>
      <c r="T45" s="436">
        <f>S45*(1-'5'!$E$18)</f>
        <v>0</v>
      </c>
      <c r="U45" s="436">
        <f>T45*(1-'5'!$E$18)</f>
        <v>0</v>
      </c>
      <c r="V45" s="436">
        <f>U45*(1-'5'!$E$18)</f>
        <v>0</v>
      </c>
      <c r="W45" s="436">
        <f>V45*(1-'5'!$E$18)</f>
        <v>0</v>
      </c>
      <c r="X45" s="436">
        <f>W45*(1-'5'!$E$18)</f>
        <v>0</v>
      </c>
      <c r="Y45" s="436">
        <f>X45*(1-'5'!$E$18)</f>
        <v>0</v>
      </c>
      <c r="Z45" s="436">
        <f>Y45*(1-'5'!$E$18)</f>
        <v>0</v>
      </c>
      <c r="AA45" s="436">
        <f>Z45*(1-'5'!$E$18)</f>
        <v>0</v>
      </c>
      <c r="AB45" s="436">
        <f>AA45*(1-'5'!$E$18)</f>
        <v>0</v>
      </c>
      <c r="AC45" s="436">
        <f>AB45*(1-'5'!$E$18)</f>
        <v>0</v>
      </c>
      <c r="AD45" s="436">
        <f>AC45*(1-'5'!$E$18)</f>
        <v>0</v>
      </c>
      <c r="AE45" s="436">
        <f>AD45*(1-'5'!$E$18)</f>
        <v>0</v>
      </c>
      <c r="AF45" s="436">
        <f>AE45*(1-'5'!$E$18)</f>
        <v>0</v>
      </c>
      <c r="AG45" s="436">
        <f>AF45*(1-'5'!$E$18)</f>
        <v>0</v>
      </c>
      <c r="AH45" s="393">
        <f t="shared" si="8"/>
        <v>0</v>
      </c>
      <c r="AI45" s="144"/>
      <c r="AJ45" s="437"/>
    </row>
    <row r="46" spans="2:36" s="124" customFormat="1">
      <c r="B46" s="434">
        <f>'4'!H14</f>
        <v>0</v>
      </c>
      <c r="C46" s="435">
        <f t="shared" si="7"/>
        <v>0</v>
      </c>
      <c r="D46" s="436">
        <f>'4'!T14*'4'!U14</f>
        <v>0</v>
      </c>
      <c r="E46" s="436">
        <f>D46*(1-'5'!$E$18)</f>
        <v>0</v>
      </c>
      <c r="F46" s="436">
        <f>E46*(1-'5'!$E$18)</f>
        <v>0</v>
      </c>
      <c r="G46" s="436">
        <f>F46*(1-'5'!$E$18)</f>
        <v>0</v>
      </c>
      <c r="H46" s="436">
        <f>G46*(1-'5'!$E$18)</f>
        <v>0</v>
      </c>
      <c r="I46" s="436">
        <f>H46*(1-'5'!$E$18)</f>
        <v>0</v>
      </c>
      <c r="J46" s="436">
        <f>I46*(1-'5'!$E$18)</f>
        <v>0</v>
      </c>
      <c r="K46" s="436">
        <f>J46*(1-'5'!$E$18)</f>
        <v>0</v>
      </c>
      <c r="L46" s="436">
        <f>K46*(1-'5'!$E$18)</f>
        <v>0</v>
      </c>
      <c r="M46" s="436">
        <f>L46*(1-'5'!$E$18)</f>
        <v>0</v>
      </c>
      <c r="N46" s="436">
        <f>M46*(1-'5'!$E$18)</f>
        <v>0</v>
      </c>
      <c r="O46" s="436">
        <f>N46*(1-'5'!$E$18)</f>
        <v>0</v>
      </c>
      <c r="P46" s="436">
        <f>O46*(1-'5'!$E$18)</f>
        <v>0</v>
      </c>
      <c r="Q46" s="436">
        <f>P46*(1-'5'!$E$18)</f>
        <v>0</v>
      </c>
      <c r="R46" s="436">
        <f>Q46*(1-'5'!$E$18)</f>
        <v>0</v>
      </c>
      <c r="S46" s="436">
        <f>R46*(1-'5'!$E$18)</f>
        <v>0</v>
      </c>
      <c r="T46" s="436">
        <f>S46*(1-'5'!$E$18)</f>
        <v>0</v>
      </c>
      <c r="U46" s="436">
        <f>T46*(1-'5'!$E$18)</f>
        <v>0</v>
      </c>
      <c r="V46" s="436">
        <f>U46*(1-'5'!$E$18)</f>
        <v>0</v>
      </c>
      <c r="W46" s="436">
        <f>V46*(1-'5'!$E$18)</f>
        <v>0</v>
      </c>
      <c r="X46" s="436">
        <f>W46*(1-'5'!$E$18)</f>
        <v>0</v>
      </c>
      <c r="Y46" s="436">
        <f>X46*(1-'5'!$E$18)</f>
        <v>0</v>
      </c>
      <c r="Z46" s="436">
        <f>Y46*(1-'5'!$E$18)</f>
        <v>0</v>
      </c>
      <c r="AA46" s="436">
        <f>Z46*(1-'5'!$E$18)</f>
        <v>0</v>
      </c>
      <c r="AB46" s="436">
        <f>AA46*(1-'5'!$E$18)</f>
        <v>0</v>
      </c>
      <c r="AC46" s="436">
        <f>AB46*(1-'5'!$E$18)</f>
        <v>0</v>
      </c>
      <c r="AD46" s="436">
        <f>AC46*(1-'5'!$E$18)</f>
        <v>0</v>
      </c>
      <c r="AE46" s="436">
        <f>AD46*(1-'5'!$E$18)</f>
        <v>0</v>
      </c>
      <c r="AF46" s="436">
        <f>AE46*(1-'5'!$E$18)</f>
        <v>0</v>
      </c>
      <c r="AG46" s="436">
        <f>AF46*(1-'5'!$E$18)</f>
        <v>0</v>
      </c>
      <c r="AH46" s="393">
        <f t="shared" si="8"/>
        <v>0</v>
      </c>
      <c r="AI46" s="144"/>
    </row>
    <row r="47" spans="2:36" s="124" customFormat="1">
      <c r="B47" s="434">
        <f>'4'!H15</f>
        <v>0</v>
      </c>
      <c r="C47" s="435">
        <f t="shared" si="7"/>
        <v>0</v>
      </c>
      <c r="D47" s="436">
        <f>'4'!T15*'4'!U15</f>
        <v>0</v>
      </c>
      <c r="E47" s="436">
        <f>D47*(1-'5'!$E$18)</f>
        <v>0</v>
      </c>
      <c r="F47" s="436">
        <f>E47*(1-'5'!$E$18)</f>
        <v>0</v>
      </c>
      <c r="G47" s="436">
        <f>F47*(1-'5'!$E$18)</f>
        <v>0</v>
      </c>
      <c r="H47" s="436">
        <f>G47*(1-'5'!$E$18)</f>
        <v>0</v>
      </c>
      <c r="I47" s="436">
        <f>H47*(1-'5'!$E$18)</f>
        <v>0</v>
      </c>
      <c r="J47" s="436">
        <f>I47*(1-'5'!$E$18)</f>
        <v>0</v>
      </c>
      <c r="K47" s="436">
        <f>J47*(1-'5'!$E$18)</f>
        <v>0</v>
      </c>
      <c r="L47" s="436">
        <f>K47*(1-'5'!$E$18)</f>
        <v>0</v>
      </c>
      <c r="M47" s="436">
        <f>L47*(1-'5'!$E$18)</f>
        <v>0</v>
      </c>
      <c r="N47" s="436">
        <f>M47*(1-'5'!$E$18)</f>
        <v>0</v>
      </c>
      <c r="O47" s="436">
        <f>N47*(1-'5'!$E$18)</f>
        <v>0</v>
      </c>
      <c r="P47" s="436">
        <f>O47*(1-'5'!$E$18)</f>
        <v>0</v>
      </c>
      <c r="Q47" s="436">
        <f>P47*(1-'5'!$E$18)</f>
        <v>0</v>
      </c>
      <c r="R47" s="436">
        <f>Q47*(1-'5'!$E$18)</f>
        <v>0</v>
      </c>
      <c r="S47" s="436">
        <f>R47*(1-'5'!$E$18)</f>
        <v>0</v>
      </c>
      <c r="T47" s="436">
        <f>S47*(1-'5'!$E$18)</f>
        <v>0</v>
      </c>
      <c r="U47" s="436">
        <f>T47*(1-'5'!$E$18)</f>
        <v>0</v>
      </c>
      <c r="V47" s="436">
        <f>U47*(1-'5'!$E$18)</f>
        <v>0</v>
      </c>
      <c r="W47" s="436">
        <f>V47*(1-'5'!$E$18)</f>
        <v>0</v>
      </c>
      <c r="X47" s="436">
        <f>W47*(1-'5'!$E$18)</f>
        <v>0</v>
      </c>
      <c r="Y47" s="436">
        <f>X47*(1-'5'!$E$18)</f>
        <v>0</v>
      </c>
      <c r="Z47" s="436">
        <f>Y47*(1-'5'!$E$18)</f>
        <v>0</v>
      </c>
      <c r="AA47" s="436">
        <f>Z47*(1-'5'!$E$18)</f>
        <v>0</v>
      </c>
      <c r="AB47" s="436">
        <f>AA47*(1-'5'!$E$18)</f>
        <v>0</v>
      </c>
      <c r="AC47" s="436">
        <f>AB47*(1-'5'!$E$18)</f>
        <v>0</v>
      </c>
      <c r="AD47" s="436">
        <f>AC47*(1-'5'!$E$18)</f>
        <v>0</v>
      </c>
      <c r="AE47" s="436">
        <f>AD47*(1-'5'!$E$18)</f>
        <v>0</v>
      </c>
      <c r="AF47" s="436">
        <f>AE47*(1-'5'!$E$18)</f>
        <v>0</v>
      </c>
      <c r="AG47" s="436">
        <f>AF47*(1-'5'!$E$18)</f>
        <v>0</v>
      </c>
      <c r="AH47" s="393">
        <f t="shared" si="8"/>
        <v>0</v>
      </c>
      <c r="AI47" s="144"/>
    </row>
    <row r="48" spans="2:36" s="124" customFormat="1">
      <c r="B48" s="434">
        <f>'4'!H16</f>
        <v>0</v>
      </c>
      <c r="C48" s="435">
        <f t="shared" si="7"/>
        <v>0</v>
      </c>
      <c r="D48" s="436">
        <f>'4'!T16*'4'!U16</f>
        <v>0</v>
      </c>
      <c r="E48" s="436">
        <f>D48*(1-'5'!$E$18)</f>
        <v>0</v>
      </c>
      <c r="F48" s="436">
        <f>E48*(1-'5'!$E$18)</f>
        <v>0</v>
      </c>
      <c r="G48" s="436">
        <f>F48*(1-'5'!$E$18)</f>
        <v>0</v>
      </c>
      <c r="H48" s="436">
        <f>G48*(1-'5'!$E$18)</f>
        <v>0</v>
      </c>
      <c r="I48" s="436">
        <f>H48*(1-'5'!$E$18)</f>
        <v>0</v>
      </c>
      <c r="J48" s="436">
        <f>I48*(1-'5'!$E$18)</f>
        <v>0</v>
      </c>
      <c r="K48" s="436">
        <f>J48*(1-'5'!$E$18)</f>
        <v>0</v>
      </c>
      <c r="L48" s="436">
        <f>K48*(1-'5'!$E$18)</f>
        <v>0</v>
      </c>
      <c r="M48" s="436">
        <f>L48*(1-'5'!$E$18)</f>
        <v>0</v>
      </c>
      <c r="N48" s="436">
        <f>M48*(1-'5'!$E$18)</f>
        <v>0</v>
      </c>
      <c r="O48" s="436">
        <f>N48*(1-'5'!$E$18)</f>
        <v>0</v>
      </c>
      <c r="P48" s="436">
        <f>O48*(1-'5'!$E$18)</f>
        <v>0</v>
      </c>
      <c r="Q48" s="436">
        <f>P48*(1-'5'!$E$18)</f>
        <v>0</v>
      </c>
      <c r="R48" s="436">
        <f>Q48*(1-'5'!$E$18)</f>
        <v>0</v>
      </c>
      <c r="S48" s="436">
        <f>R48*(1-'5'!$E$18)</f>
        <v>0</v>
      </c>
      <c r="T48" s="436">
        <f>S48*(1-'5'!$E$18)</f>
        <v>0</v>
      </c>
      <c r="U48" s="436">
        <f>T48*(1-'5'!$E$18)</f>
        <v>0</v>
      </c>
      <c r="V48" s="436">
        <f>U48*(1-'5'!$E$18)</f>
        <v>0</v>
      </c>
      <c r="W48" s="436">
        <f>V48*(1-'5'!$E$18)</f>
        <v>0</v>
      </c>
      <c r="X48" s="436">
        <f>W48*(1-'5'!$E$18)</f>
        <v>0</v>
      </c>
      <c r="Y48" s="436">
        <f>X48*(1-'5'!$E$18)</f>
        <v>0</v>
      </c>
      <c r="Z48" s="436">
        <f>Y48*(1-'5'!$E$18)</f>
        <v>0</v>
      </c>
      <c r="AA48" s="436">
        <f>Z48*(1-'5'!$E$18)</f>
        <v>0</v>
      </c>
      <c r="AB48" s="436">
        <f>AA48*(1-'5'!$E$18)</f>
        <v>0</v>
      </c>
      <c r="AC48" s="436">
        <f>AB48*(1-'5'!$E$18)</f>
        <v>0</v>
      </c>
      <c r="AD48" s="436">
        <f>AC48*(1-'5'!$E$18)</f>
        <v>0</v>
      </c>
      <c r="AE48" s="436">
        <f>AD48*(1-'5'!$E$18)</f>
        <v>0</v>
      </c>
      <c r="AF48" s="436">
        <f>AE48*(1-'5'!$E$18)</f>
        <v>0</v>
      </c>
      <c r="AG48" s="436">
        <f>AF48*(1-'5'!$E$18)</f>
        <v>0</v>
      </c>
      <c r="AH48" s="393">
        <f t="shared" si="8"/>
        <v>0</v>
      </c>
      <c r="AI48" s="144"/>
    </row>
    <row r="49" spans="2:35" s="124" customFormat="1">
      <c r="B49" s="434">
        <f>'4'!H17</f>
        <v>0</v>
      </c>
      <c r="C49" s="435">
        <f t="shared" si="7"/>
        <v>0</v>
      </c>
      <c r="D49" s="436">
        <f>'4'!T17*'4'!U17</f>
        <v>0</v>
      </c>
      <c r="E49" s="436">
        <f>D49*(1-'5'!$E$18)</f>
        <v>0</v>
      </c>
      <c r="F49" s="436">
        <f>E49*(1-'5'!$E$18)</f>
        <v>0</v>
      </c>
      <c r="G49" s="436">
        <f>F49*(1-'5'!$E$18)</f>
        <v>0</v>
      </c>
      <c r="H49" s="436">
        <f>G49*(1-'5'!$E$18)</f>
        <v>0</v>
      </c>
      <c r="I49" s="436">
        <f>H49*(1-'5'!$E$18)</f>
        <v>0</v>
      </c>
      <c r="J49" s="436">
        <f>I49*(1-'5'!$E$18)</f>
        <v>0</v>
      </c>
      <c r="K49" s="436">
        <f>J49*(1-'5'!$E$18)</f>
        <v>0</v>
      </c>
      <c r="L49" s="436">
        <f>K49*(1-'5'!$E$18)</f>
        <v>0</v>
      </c>
      <c r="M49" s="436">
        <f>L49*(1-'5'!$E$18)</f>
        <v>0</v>
      </c>
      <c r="N49" s="436">
        <f>M49*(1-'5'!$E$18)</f>
        <v>0</v>
      </c>
      <c r="O49" s="436">
        <f>N49*(1-'5'!$E$18)</f>
        <v>0</v>
      </c>
      <c r="P49" s="436">
        <f>O49*(1-'5'!$E$18)</f>
        <v>0</v>
      </c>
      <c r="Q49" s="436">
        <f>P49*(1-'5'!$E$18)</f>
        <v>0</v>
      </c>
      <c r="R49" s="436">
        <f>Q49*(1-'5'!$E$18)</f>
        <v>0</v>
      </c>
      <c r="S49" s="436">
        <f>R49*(1-'5'!$E$18)</f>
        <v>0</v>
      </c>
      <c r="T49" s="436">
        <f>S49*(1-'5'!$E$18)</f>
        <v>0</v>
      </c>
      <c r="U49" s="436">
        <f>T49*(1-'5'!$E$18)</f>
        <v>0</v>
      </c>
      <c r="V49" s="436">
        <f>U49*(1-'5'!$E$18)</f>
        <v>0</v>
      </c>
      <c r="W49" s="436">
        <f>V49*(1-'5'!$E$18)</f>
        <v>0</v>
      </c>
      <c r="X49" s="436">
        <f>W49*(1-'5'!$E$18)</f>
        <v>0</v>
      </c>
      <c r="Y49" s="436">
        <f>X49*(1-'5'!$E$18)</f>
        <v>0</v>
      </c>
      <c r="Z49" s="436">
        <f>Y49*(1-'5'!$E$18)</f>
        <v>0</v>
      </c>
      <c r="AA49" s="436">
        <f>Z49*(1-'5'!$E$18)</f>
        <v>0</v>
      </c>
      <c r="AB49" s="436">
        <f>AA49*(1-'5'!$E$18)</f>
        <v>0</v>
      </c>
      <c r="AC49" s="436">
        <f>AB49*(1-'5'!$E$18)</f>
        <v>0</v>
      </c>
      <c r="AD49" s="436">
        <f>AC49*(1-'5'!$E$18)</f>
        <v>0</v>
      </c>
      <c r="AE49" s="436">
        <f>AD49*(1-'5'!$E$18)</f>
        <v>0</v>
      </c>
      <c r="AF49" s="436">
        <f>AE49*(1-'5'!$E$18)</f>
        <v>0</v>
      </c>
      <c r="AG49" s="436">
        <f>AF49*(1-'5'!$E$18)</f>
        <v>0</v>
      </c>
      <c r="AH49" s="393">
        <f t="shared" si="8"/>
        <v>0</v>
      </c>
      <c r="AI49" s="144"/>
    </row>
    <row r="50" spans="2:35" s="124" customFormat="1">
      <c r="B50" s="434">
        <f>'4'!H18</f>
        <v>0</v>
      </c>
      <c r="C50" s="435">
        <f t="shared" si="7"/>
        <v>0</v>
      </c>
      <c r="D50" s="436">
        <f>'4'!T18*'4'!U18</f>
        <v>0</v>
      </c>
      <c r="E50" s="436">
        <f>D50*(1-'5'!$E$18)</f>
        <v>0</v>
      </c>
      <c r="F50" s="436">
        <f>E50*(1-'5'!$E$18)</f>
        <v>0</v>
      </c>
      <c r="G50" s="436">
        <f>F50*(1-'5'!$E$18)</f>
        <v>0</v>
      </c>
      <c r="H50" s="436">
        <f>G50*(1-'5'!$E$18)</f>
        <v>0</v>
      </c>
      <c r="I50" s="436">
        <f>H50*(1-'5'!$E$18)</f>
        <v>0</v>
      </c>
      <c r="J50" s="436">
        <f>I50*(1-'5'!$E$18)</f>
        <v>0</v>
      </c>
      <c r="K50" s="436">
        <f>J50*(1-'5'!$E$18)</f>
        <v>0</v>
      </c>
      <c r="L50" s="436">
        <f>K50*(1-'5'!$E$18)</f>
        <v>0</v>
      </c>
      <c r="M50" s="436">
        <f>L50*(1-'5'!$E$18)</f>
        <v>0</v>
      </c>
      <c r="N50" s="436">
        <f>M50*(1-'5'!$E$18)</f>
        <v>0</v>
      </c>
      <c r="O50" s="436">
        <f>N50*(1-'5'!$E$18)</f>
        <v>0</v>
      </c>
      <c r="P50" s="436">
        <f>O50*(1-'5'!$E$18)</f>
        <v>0</v>
      </c>
      <c r="Q50" s="436">
        <f>P50*(1-'5'!$E$18)</f>
        <v>0</v>
      </c>
      <c r="R50" s="436">
        <f>Q50*(1-'5'!$E$18)</f>
        <v>0</v>
      </c>
      <c r="S50" s="436">
        <f>R50*(1-'5'!$E$18)</f>
        <v>0</v>
      </c>
      <c r="T50" s="436">
        <f>S50*(1-'5'!$E$18)</f>
        <v>0</v>
      </c>
      <c r="U50" s="436">
        <f>T50*(1-'5'!$E$18)</f>
        <v>0</v>
      </c>
      <c r="V50" s="436">
        <f>U50*(1-'5'!$E$18)</f>
        <v>0</v>
      </c>
      <c r="W50" s="436">
        <f>V50*(1-'5'!$E$18)</f>
        <v>0</v>
      </c>
      <c r="X50" s="436">
        <f>W50*(1-'5'!$E$18)</f>
        <v>0</v>
      </c>
      <c r="Y50" s="436">
        <f>X50*(1-'5'!$E$18)</f>
        <v>0</v>
      </c>
      <c r="Z50" s="436">
        <f>Y50*(1-'5'!$E$18)</f>
        <v>0</v>
      </c>
      <c r="AA50" s="436">
        <f>Z50*(1-'5'!$E$18)</f>
        <v>0</v>
      </c>
      <c r="AB50" s="436">
        <f>AA50*(1-'5'!$E$18)</f>
        <v>0</v>
      </c>
      <c r="AC50" s="436">
        <f>AB50*(1-'5'!$E$18)</f>
        <v>0</v>
      </c>
      <c r="AD50" s="436">
        <f>AC50*(1-'5'!$E$18)</f>
        <v>0</v>
      </c>
      <c r="AE50" s="436">
        <f>AD50*(1-'5'!$E$18)</f>
        <v>0</v>
      </c>
      <c r="AF50" s="436">
        <f>AE50*(1-'5'!$E$18)</f>
        <v>0</v>
      </c>
      <c r="AG50" s="436">
        <f>AF50*(1-'5'!$E$18)</f>
        <v>0</v>
      </c>
      <c r="AH50" s="393">
        <f t="shared" si="8"/>
        <v>0</v>
      </c>
      <c r="AI50" s="144"/>
    </row>
    <row r="51" spans="2:35" s="124" customFormat="1">
      <c r="B51" s="434">
        <f>'4'!H19</f>
        <v>0</v>
      </c>
      <c r="C51" s="435">
        <f t="shared" si="7"/>
        <v>0</v>
      </c>
      <c r="D51" s="436">
        <f>'4'!T19*'4'!U19</f>
        <v>0</v>
      </c>
      <c r="E51" s="436">
        <f>D51*(1-'5'!$E$18)</f>
        <v>0</v>
      </c>
      <c r="F51" s="436">
        <f>E51*(1-'5'!$E$18)</f>
        <v>0</v>
      </c>
      <c r="G51" s="436">
        <f>F51*(1-'5'!$E$18)</f>
        <v>0</v>
      </c>
      <c r="H51" s="436">
        <f>G51*(1-'5'!$E$18)</f>
        <v>0</v>
      </c>
      <c r="I51" s="436">
        <f>H51*(1-'5'!$E$18)</f>
        <v>0</v>
      </c>
      <c r="J51" s="436">
        <f>I51*(1-'5'!$E$18)</f>
        <v>0</v>
      </c>
      <c r="K51" s="436">
        <f>J51*(1-'5'!$E$18)</f>
        <v>0</v>
      </c>
      <c r="L51" s="436">
        <f>K51*(1-'5'!$E$18)</f>
        <v>0</v>
      </c>
      <c r="M51" s="436">
        <f>L51*(1-'5'!$E$18)</f>
        <v>0</v>
      </c>
      <c r="N51" s="436">
        <f>M51*(1-'5'!$E$18)</f>
        <v>0</v>
      </c>
      <c r="O51" s="436">
        <f>N51*(1-'5'!$E$18)</f>
        <v>0</v>
      </c>
      <c r="P51" s="436">
        <f>O51*(1-'5'!$E$18)</f>
        <v>0</v>
      </c>
      <c r="Q51" s="436">
        <f>P51*(1-'5'!$E$18)</f>
        <v>0</v>
      </c>
      <c r="R51" s="436">
        <f>Q51*(1-'5'!$E$18)</f>
        <v>0</v>
      </c>
      <c r="S51" s="436">
        <f>R51*(1-'5'!$E$18)</f>
        <v>0</v>
      </c>
      <c r="T51" s="436">
        <f>S51*(1-'5'!$E$18)</f>
        <v>0</v>
      </c>
      <c r="U51" s="436">
        <f>T51*(1-'5'!$E$18)</f>
        <v>0</v>
      </c>
      <c r="V51" s="436">
        <f>U51*(1-'5'!$E$18)</f>
        <v>0</v>
      </c>
      <c r="W51" s="436">
        <f>V51*(1-'5'!$E$18)</f>
        <v>0</v>
      </c>
      <c r="X51" s="436">
        <f>W51*(1-'5'!$E$18)</f>
        <v>0</v>
      </c>
      <c r="Y51" s="436">
        <f>X51*(1-'5'!$E$18)</f>
        <v>0</v>
      </c>
      <c r="Z51" s="436">
        <f>Y51*(1-'5'!$E$18)</f>
        <v>0</v>
      </c>
      <c r="AA51" s="436">
        <f>Z51*(1-'5'!$E$18)</f>
        <v>0</v>
      </c>
      <c r="AB51" s="436">
        <f>AA51*(1-'5'!$E$18)</f>
        <v>0</v>
      </c>
      <c r="AC51" s="436">
        <f>AB51*(1-'5'!$E$18)</f>
        <v>0</v>
      </c>
      <c r="AD51" s="436">
        <f>AC51*(1-'5'!$E$18)</f>
        <v>0</v>
      </c>
      <c r="AE51" s="436">
        <f>AD51*(1-'5'!$E$18)</f>
        <v>0</v>
      </c>
      <c r="AF51" s="436">
        <f>AE51*(1-'5'!$E$18)</f>
        <v>0</v>
      </c>
      <c r="AG51" s="436">
        <f>AF51*(1-'5'!$E$18)</f>
        <v>0</v>
      </c>
      <c r="AH51" s="393">
        <f t="shared" si="8"/>
        <v>0</v>
      </c>
      <c r="AI51" s="144"/>
    </row>
    <row r="52" spans="2:35" s="124" customFormat="1">
      <c r="B52" s="434">
        <f>'4'!H20</f>
        <v>0</v>
      </c>
      <c r="C52" s="435">
        <f t="shared" si="7"/>
        <v>0</v>
      </c>
      <c r="D52" s="436">
        <f>'4'!T20*'4'!U20</f>
        <v>0</v>
      </c>
      <c r="E52" s="436">
        <f>D52*(1-'5'!$E$18)</f>
        <v>0</v>
      </c>
      <c r="F52" s="436">
        <f>E52*(1-'5'!$E$18)</f>
        <v>0</v>
      </c>
      <c r="G52" s="436">
        <f>F52*(1-'5'!$E$18)</f>
        <v>0</v>
      </c>
      <c r="H52" s="436">
        <f>G52*(1-'5'!$E$18)</f>
        <v>0</v>
      </c>
      <c r="I52" s="436">
        <f>H52*(1-'5'!$E$18)</f>
        <v>0</v>
      </c>
      <c r="J52" s="436">
        <f>I52*(1-'5'!$E$18)</f>
        <v>0</v>
      </c>
      <c r="K52" s="436">
        <f>J52*(1-'5'!$E$18)</f>
        <v>0</v>
      </c>
      <c r="L52" s="436">
        <f>K52*(1-'5'!$E$18)</f>
        <v>0</v>
      </c>
      <c r="M52" s="436">
        <f>L52*(1-'5'!$E$18)</f>
        <v>0</v>
      </c>
      <c r="N52" s="436">
        <f>M52*(1-'5'!$E$18)</f>
        <v>0</v>
      </c>
      <c r="O52" s="436">
        <f>N52*(1-'5'!$E$18)</f>
        <v>0</v>
      </c>
      <c r="P52" s="436">
        <f>O52*(1-'5'!$E$18)</f>
        <v>0</v>
      </c>
      <c r="Q52" s="436">
        <f>P52*(1-'5'!$E$18)</f>
        <v>0</v>
      </c>
      <c r="R52" s="436">
        <f>Q52*(1-'5'!$E$18)</f>
        <v>0</v>
      </c>
      <c r="S52" s="436">
        <f>R52*(1-'5'!$E$18)</f>
        <v>0</v>
      </c>
      <c r="T52" s="436">
        <f>S52*(1-'5'!$E$18)</f>
        <v>0</v>
      </c>
      <c r="U52" s="436">
        <f>T52*(1-'5'!$E$18)</f>
        <v>0</v>
      </c>
      <c r="V52" s="436">
        <f>U52*(1-'5'!$E$18)</f>
        <v>0</v>
      </c>
      <c r="W52" s="436">
        <f>V52*(1-'5'!$E$18)</f>
        <v>0</v>
      </c>
      <c r="X52" s="436">
        <f>W52*(1-'5'!$E$18)</f>
        <v>0</v>
      </c>
      <c r="Y52" s="436">
        <f>X52*(1-'5'!$E$18)</f>
        <v>0</v>
      </c>
      <c r="Z52" s="436">
        <f>Y52*(1-'5'!$E$18)</f>
        <v>0</v>
      </c>
      <c r="AA52" s="436">
        <f>Z52*(1-'5'!$E$18)</f>
        <v>0</v>
      </c>
      <c r="AB52" s="436">
        <f>AA52*(1-'5'!$E$18)</f>
        <v>0</v>
      </c>
      <c r="AC52" s="436">
        <f>AB52*(1-'5'!$E$18)</f>
        <v>0</v>
      </c>
      <c r="AD52" s="436">
        <f>AC52*(1-'5'!$E$18)</f>
        <v>0</v>
      </c>
      <c r="AE52" s="436">
        <f>AD52*(1-'5'!$E$18)</f>
        <v>0</v>
      </c>
      <c r="AF52" s="436">
        <f>AE52*(1-'5'!$E$18)</f>
        <v>0</v>
      </c>
      <c r="AG52" s="436">
        <f>AF52*(1-'5'!$E$18)</f>
        <v>0</v>
      </c>
      <c r="AH52" s="393">
        <f t="shared" si="8"/>
        <v>0</v>
      </c>
      <c r="AI52" s="144"/>
    </row>
    <row r="53" spans="2:35" s="124" customFormat="1">
      <c r="B53" s="434">
        <f>'4'!H21</f>
        <v>0</v>
      </c>
      <c r="C53" s="435">
        <f t="shared" si="7"/>
        <v>0</v>
      </c>
      <c r="D53" s="436">
        <f>'4'!T21*'4'!U21</f>
        <v>0</v>
      </c>
      <c r="E53" s="436">
        <f>D53*(1-'5'!$E$18)</f>
        <v>0</v>
      </c>
      <c r="F53" s="436">
        <f>E53*(1-'5'!$E$18)</f>
        <v>0</v>
      </c>
      <c r="G53" s="436">
        <f>F53*(1-'5'!$E$18)</f>
        <v>0</v>
      </c>
      <c r="H53" s="436">
        <f>G53*(1-'5'!$E$18)</f>
        <v>0</v>
      </c>
      <c r="I53" s="436">
        <f>H53*(1-'5'!$E$18)</f>
        <v>0</v>
      </c>
      <c r="J53" s="436">
        <f>I53*(1-'5'!$E$18)</f>
        <v>0</v>
      </c>
      <c r="K53" s="436">
        <f>J53*(1-'5'!$E$18)</f>
        <v>0</v>
      </c>
      <c r="L53" s="436">
        <f>K53*(1-'5'!$E$18)</f>
        <v>0</v>
      </c>
      <c r="M53" s="436">
        <f>L53*(1-'5'!$E$18)</f>
        <v>0</v>
      </c>
      <c r="N53" s="436">
        <f>M53*(1-'5'!$E$18)</f>
        <v>0</v>
      </c>
      <c r="O53" s="436">
        <f>N53*(1-'5'!$E$18)</f>
        <v>0</v>
      </c>
      <c r="P53" s="436">
        <f>O53*(1-'5'!$E$18)</f>
        <v>0</v>
      </c>
      <c r="Q53" s="436">
        <f>P53*(1-'5'!$E$18)</f>
        <v>0</v>
      </c>
      <c r="R53" s="436">
        <f>Q53*(1-'5'!$E$18)</f>
        <v>0</v>
      </c>
      <c r="S53" s="436">
        <f>R53*(1-'5'!$E$18)</f>
        <v>0</v>
      </c>
      <c r="T53" s="436">
        <f>S53*(1-'5'!$E$18)</f>
        <v>0</v>
      </c>
      <c r="U53" s="436">
        <f>T53*(1-'5'!$E$18)</f>
        <v>0</v>
      </c>
      <c r="V53" s="436">
        <f>U53*(1-'5'!$E$18)</f>
        <v>0</v>
      </c>
      <c r="W53" s="436">
        <f>V53*(1-'5'!$E$18)</f>
        <v>0</v>
      </c>
      <c r="X53" s="436">
        <f>W53*(1-'5'!$E$18)</f>
        <v>0</v>
      </c>
      <c r="Y53" s="436">
        <f>X53*(1-'5'!$E$18)</f>
        <v>0</v>
      </c>
      <c r="Z53" s="436">
        <f>Y53*(1-'5'!$E$18)</f>
        <v>0</v>
      </c>
      <c r="AA53" s="436">
        <f>Z53*(1-'5'!$E$18)</f>
        <v>0</v>
      </c>
      <c r="AB53" s="436">
        <f>AA53*(1-'5'!$E$18)</f>
        <v>0</v>
      </c>
      <c r="AC53" s="436">
        <f>AB53*(1-'5'!$E$18)</f>
        <v>0</v>
      </c>
      <c r="AD53" s="436">
        <f>AC53*(1-'5'!$E$18)</f>
        <v>0</v>
      </c>
      <c r="AE53" s="436">
        <f>AD53*(1-'5'!$E$18)</f>
        <v>0</v>
      </c>
      <c r="AF53" s="436">
        <f>AE53*(1-'5'!$E$18)</f>
        <v>0</v>
      </c>
      <c r="AG53" s="436">
        <f>AF53*(1-'5'!$E$18)</f>
        <v>0</v>
      </c>
      <c r="AH53" s="393">
        <f>SUM(D53:AG53)</f>
        <v>0</v>
      </c>
      <c r="AI53" s="144"/>
    </row>
    <row r="54" spans="2:35" s="124" customFormat="1">
      <c r="B54" s="434">
        <f>'4'!H22</f>
        <v>0</v>
      </c>
      <c r="C54" s="435">
        <f t="shared" si="7"/>
        <v>0</v>
      </c>
      <c r="D54" s="436">
        <f>'4'!T22*'4'!U22</f>
        <v>0</v>
      </c>
      <c r="E54" s="436">
        <f>D54*(1-'5'!$E$18)</f>
        <v>0</v>
      </c>
      <c r="F54" s="436">
        <f>E54*(1-'5'!$E$18)</f>
        <v>0</v>
      </c>
      <c r="G54" s="436">
        <f>F54*(1-'5'!$E$18)</f>
        <v>0</v>
      </c>
      <c r="H54" s="436">
        <f>G54*(1-'5'!$E$18)</f>
        <v>0</v>
      </c>
      <c r="I54" s="436">
        <f>H54*(1-'5'!$E$18)</f>
        <v>0</v>
      </c>
      <c r="J54" s="436">
        <f>I54*(1-'5'!$E$18)</f>
        <v>0</v>
      </c>
      <c r="K54" s="436">
        <f>J54*(1-'5'!$E$18)</f>
        <v>0</v>
      </c>
      <c r="L54" s="436">
        <f>K54*(1-'5'!$E$18)</f>
        <v>0</v>
      </c>
      <c r="M54" s="436">
        <f>L54*(1-'5'!$E$18)</f>
        <v>0</v>
      </c>
      <c r="N54" s="436">
        <f>M54*(1-'5'!$E$18)</f>
        <v>0</v>
      </c>
      <c r="O54" s="436">
        <f>N54*(1-'5'!$E$18)</f>
        <v>0</v>
      </c>
      <c r="P54" s="436">
        <f>O54*(1-'5'!$E$18)</f>
        <v>0</v>
      </c>
      <c r="Q54" s="436">
        <f>P54*(1-'5'!$E$18)</f>
        <v>0</v>
      </c>
      <c r="R54" s="436">
        <f>Q54*(1-'5'!$E$18)</f>
        <v>0</v>
      </c>
      <c r="S54" s="436">
        <f>R54*(1-'5'!$E$18)</f>
        <v>0</v>
      </c>
      <c r="T54" s="436">
        <f>S54*(1-'5'!$E$18)</f>
        <v>0</v>
      </c>
      <c r="U54" s="436">
        <f>T54*(1-'5'!$E$18)</f>
        <v>0</v>
      </c>
      <c r="V54" s="436">
        <f>U54*(1-'5'!$E$18)</f>
        <v>0</v>
      </c>
      <c r="W54" s="436">
        <f>V54*(1-'5'!$E$18)</f>
        <v>0</v>
      </c>
      <c r="X54" s="436">
        <f>W54*(1-'5'!$E$18)</f>
        <v>0</v>
      </c>
      <c r="Y54" s="436">
        <f>X54*(1-'5'!$E$18)</f>
        <v>0</v>
      </c>
      <c r="Z54" s="436">
        <f>Y54*(1-'5'!$E$18)</f>
        <v>0</v>
      </c>
      <c r="AA54" s="436">
        <f>Z54*(1-'5'!$E$18)</f>
        <v>0</v>
      </c>
      <c r="AB54" s="436">
        <f>AA54*(1-'5'!$E$18)</f>
        <v>0</v>
      </c>
      <c r="AC54" s="436">
        <f>AB54*(1-'5'!$E$18)</f>
        <v>0</v>
      </c>
      <c r="AD54" s="436">
        <f>AC54*(1-'5'!$E$18)</f>
        <v>0</v>
      </c>
      <c r="AE54" s="436">
        <f>AD54*(1-'5'!$E$18)</f>
        <v>0</v>
      </c>
      <c r="AF54" s="436">
        <f>AE54*(1-'5'!$E$18)</f>
        <v>0</v>
      </c>
      <c r="AG54" s="436">
        <f>AF54*(1-'5'!$E$18)</f>
        <v>0</v>
      </c>
      <c r="AH54" s="393">
        <f t="shared" si="8"/>
        <v>0</v>
      </c>
      <c r="AI54" s="144"/>
    </row>
    <row r="55" spans="2:35">
      <c r="B55" s="434">
        <f>'4'!H23</f>
        <v>0</v>
      </c>
      <c r="C55" s="435">
        <f t="shared" si="7"/>
        <v>0</v>
      </c>
      <c r="D55" s="436">
        <f>'4'!T23*'4'!U23</f>
        <v>0</v>
      </c>
      <c r="E55" s="436">
        <f>D55*(1-'5'!$E$18)</f>
        <v>0</v>
      </c>
      <c r="F55" s="436">
        <f>E55*(1-'5'!$E$18)</f>
        <v>0</v>
      </c>
      <c r="G55" s="436">
        <f>F55*(1-'5'!$E$18)</f>
        <v>0</v>
      </c>
      <c r="H55" s="436">
        <f>G55*(1-'5'!$E$18)</f>
        <v>0</v>
      </c>
      <c r="I55" s="436">
        <f>H55*(1-'5'!$E$18)</f>
        <v>0</v>
      </c>
      <c r="J55" s="436">
        <f>I55*(1-'5'!$E$18)</f>
        <v>0</v>
      </c>
      <c r="K55" s="436">
        <f>J55*(1-'5'!$E$18)</f>
        <v>0</v>
      </c>
      <c r="L55" s="436">
        <f>K55*(1-'5'!$E$18)</f>
        <v>0</v>
      </c>
      <c r="M55" s="436">
        <f>L55*(1-'5'!$E$18)</f>
        <v>0</v>
      </c>
      <c r="N55" s="436">
        <f>M55*(1-'5'!$E$18)</f>
        <v>0</v>
      </c>
      <c r="O55" s="436">
        <f>N55*(1-'5'!$E$18)</f>
        <v>0</v>
      </c>
      <c r="P55" s="436">
        <f>O55*(1-'5'!$E$18)</f>
        <v>0</v>
      </c>
      <c r="Q55" s="436">
        <f>P55*(1-'5'!$E$18)</f>
        <v>0</v>
      </c>
      <c r="R55" s="436">
        <f>Q55*(1-'5'!$E$18)</f>
        <v>0</v>
      </c>
      <c r="S55" s="436">
        <f>R55*(1-'5'!$E$18)</f>
        <v>0</v>
      </c>
      <c r="T55" s="436">
        <f>S55*(1-'5'!$E$18)</f>
        <v>0</v>
      </c>
      <c r="U55" s="436">
        <f>T55*(1-'5'!$E$18)</f>
        <v>0</v>
      </c>
      <c r="V55" s="436">
        <f>U55*(1-'5'!$E$18)</f>
        <v>0</v>
      </c>
      <c r="W55" s="436">
        <f>V55*(1-'5'!$E$18)</f>
        <v>0</v>
      </c>
      <c r="X55" s="436">
        <f>W55*(1-'5'!$E$18)</f>
        <v>0</v>
      </c>
      <c r="Y55" s="436">
        <f>X55*(1-'5'!$E$18)</f>
        <v>0</v>
      </c>
      <c r="Z55" s="436">
        <f>Y55*(1-'5'!$E$18)</f>
        <v>0</v>
      </c>
      <c r="AA55" s="436">
        <f>Z55*(1-'5'!$E$18)</f>
        <v>0</v>
      </c>
      <c r="AB55" s="436">
        <f>AA55*(1-'5'!$E$18)</f>
        <v>0</v>
      </c>
      <c r="AC55" s="436">
        <f>AB55*(1-'5'!$E$18)</f>
        <v>0</v>
      </c>
      <c r="AD55" s="436">
        <f>AC55*(1-'5'!$E$18)</f>
        <v>0</v>
      </c>
      <c r="AE55" s="436">
        <f>AD55*(1-'5'!$E$18)</f>
        <v>0</v>
      </c>
      <c r="AF55" s="436">
        <f>AE55*(1-'5'!$E$18)</f>
        <v>0</v>
      </c>
      <c r="AG55" s="436">
        <f>AF55*(1-'5'!$E$18)</f>
        <v>0</v>
      </c>
      <c r="AH55" s="393">
        <f t="shared" ref="AH55:AH64" si="9">SUM(D55:AG55)</f>
        <v>0</v>
      </c>
    </row>
    <row r="56" spans="2:35">
      <c r="B56" s="434">
        <f>'4'!H24</f>
        <v>0</v>
      </c>
      <c r="C56" s="435">
        <f t="shared" si="7"/>
        <v>0</v>
      </c>
      <c r="D56" s="436">
        <f>'4'!T24*'4'!U24</f>
        <v>0</v>
      </c>
      <c r="E56" s="436">
        <f>D56*(1-'5'!$E$18)</f>
        <v>0</v>
      </c>
      <c r="F56" s="436">
        <f>E56*(1-'5'!$E$18)</f>
        <v>0</v>
      </c>
      <c r="G56" s="436">
        <f>F56*(1-'5'!$E$18)</f>
        <v>0</v>
      </c>
      <c r="H56" s="436">
        <f>G56*(1-'5'!$E$18)</f>
        <v>0</v>
      </c>
      <c r="I56" s="436">
        <f>H56*(1-'5'!$E$18)</f>
        <v>0</v>
      </c>
      <c r="J56" s="436">
        <f>I56*(1-'5'!$E$18)</f>
        <v>0</v>
      </c>
      <c r="K56" s="436">
        <f>J56*(1-'5'!$E$18)</f>
        <v>0</v>
      </c>
      <c r="L56" s="436">
        <f>K56*(1-'5'!$E$18)</f>
        <v>0</v>
      </c>
      <c r="M56" s="436">
        <f>L56*(1-'5'!$E$18)</f>
        <v>0</v>
      </c>
      <c r="N56" s="436">
        <f>M56*(1-'5'!$E$18)</f>
        <v>0</v>
      </c>
      <c r="O56" s="436">
        <f>N56*(1-'5'!$E$18)</f>
        <v>0</v>
      </c>
      <c r="P56" s="436">
        <f>O56*(1-'5'!$E$18)</f>
        <v>0</v>
      </c>
      <c r="Q56" s="436">
        <f>P56*(1-'5'!$E$18)</f>
        <v>0</v>
      </c>
      <c r="R56" s="436">
        <f>Q56*(1-'5'!$E$18)</f>
        <v>0</v>
      </c>
      <c r="S56" s="436">
        <f>R56*(1-'5'!$E$18)</f>
        <v>0</v>
      </c>
      <c r="T56" s="436">
        <f>S56*(1-'5'!$E$18)</f>
        <v>0</v>
      </c>
      <c r="U56" s="436">
        <f>T56*(1-'5'!$E$18)</f>
        <v>0</v>
      </c>
      <c r="V56" s="436">
        <f>U56*(1-'5'!$E$18)</f>
        <v>0</v>
      </c>
      <c r="W56" s="436">
        <f>V56*(1-'5'!$E$18)</f>
        <v>0</v>
      </c>
      <c r="X56" s="436">
        <f>W56*(1-'5'!$E$18)</f>
        <v>0</v>
      </c>
      <c r="Y56" s="436">
        <f>X56*(1-'5'!$E$18)</f>
        <v>0</v>
      </c>
      <c r="Z56" s="436">
        <f>Y56*(1-'5'!$E$18)</f>
        <v>0</v>
      </c>
      <c r="AA56" s="436">
        <f>Z56*(1-'5'!$E$18)</f>
        <v>0</v>
      </c>
      <c r="AB56" s="436">
        <f>AA56*(1-'5'!$E$18)</f>
        <v>0</v>
      </c>
      <c r="AC56" s="436">
        <f>AB56*(1-'5'!$E$18)</f>
        <v>0</v>
      </c>
      <c r="AD56" s="436">
        <f>AC56*(1-'5'!$E$18)</f>
        <v>0</v>
      </c>
      <c r="AE56" s="436">
        <f>AD56*(1-'5'!$E$18)</f>
        <v>0</v>
      </c>
      <c r="AF56" s="436">
        <f>AE56*(1-'5'!$E$18)</f>
        <v>0</v>
      </c>
      <c r="AG56" s="436">
        <f>AF56*(1-'5'!$E$18)</f>
        <v>0</v>
      </c>
      <c r="AH56" s="393">
        <f t="shared" si="9"/>
        <v>0</v>
      </c>
    </row>
    <row r="57" spans="2:35">
      <c r="B57" s="434">
        <f>'4'!H25</f>
        <v>0</v>
      </c>
      <c r="C57" s="435">
        <f t="shared" si="7"/>
        <v>0</v>
      </c>
      <c r="D57" s="436">
        <f>'4'!T25*'4'!U25</f>
        <v>0</v>
      </c>
      <c r="E57" s="436">
        <f>D57*(1-'5'!$E$18)</f>
        <v>0</v>
      </c>
      <c r="F57" s="436">
        <f>E57*(1-'5'!$E$18)</f>
        <v>0</v>
      </c>
      <c r="G57" s="436">
        <f>F57*(1-'5'!$E$18)</f>
        <v>0</v>
      </c>
      <c r="H57" s="436">
        <f>G57*(1-'5'!$E$18)</f>
        <v>0</v>
      </c>
      <c r="I57" s="436">
        <f>H57*(1-'5'!$E$18)</f>
        <v>0</v>
      </c>
      <c r="J57" s="436">
        <f>I57*(1-'5'!$E$18)</f>
        <v>0</v>
      </c>
      <c r="K57" s="436">
        <f>J57*(1-'5'!$E$18)</f>
        <v>0</v>
      </c>
      <c r="L57" s="436">
        <f>K57*(1-'5'!$E$18)</f>
        <v>0</v>
      </c>
      <c r="M57" s="436">
        <f>L57*(1-'5'!$E$18)</f>
        <v>0</v>
      </c>
      <c r="N57" s="436">
        <f>M57*(1-'5'!$E$18)</f>
        <v>0</v>
      </c>
      <c r="O57" s="436">
        <f>N57*(1-'5'!$E$18)</f>
        <v>0</v>
      </c>
      <c r="P57" s="436">
        <f>O57*(1-'5'!$E$18)</f>
        <v>0</v>
      </c>
      <c r="Q57" s="436">
        <f>P57*(1-'5'!$E$18)</f>
        <v>0</v>
      </c>
      <c r="R57" s="436">
        <f>Q57*(1-'5'!$E$18)</f>
        <v>0</v>
      </c>
      <c r="S57" s="436">
        <f>R57*(1-'5'!$E$18)</f>
        <v>0</v>
      </c>
      <c r="T57" s="436">
        <f>S57*(1-'5'!$E$18)</f>
        <v>0</v>
      </c>
      <c r="U57" s="436">
        <f>T57*(1-'5'!$E$18)</f>
        <v>0</v>
      </c>
      <c r="V57" s="436">
        <f>U57*(1-'5'!$E$18)</f>
        <v>0</v>
      </c>
      <c r="W57" s="436">
        <f>V57*(1-'5'!$E$18)</f>
        <v>0</v>
      </c>
      <c r="X57" s="436">
        <f>W57*(1-'5'!$E$18)</f>
        <v>0</v>
      </c>
      <c r="Y57" s="436">
        <f>X57*(1-'5'!$E$18)</f>
        <v>0</v>
      </c>
      <c r="Z57" s="436">
        <f>Y57*(1-'5'!$E$18)</f>
        <v>0</v>
      </c>
      <c r="AA57" s="436">
        <f>Z57*(1-'5'!$E$18)</f>
        <v>0</v>
      </c>
      <c r="AB57" s="436">
        <f>AA57*(1-'5'!$E$18)</f>
        <v>0</v>
      </c>
      <c r="AC57" s="436">
        <f>AB57*(1-'5'!$E$18)</f>
        <v>0</v>
      </c>
      <c r="AD57" s="436">
        <f>AC57*(1-'5'!$E$18)</f>
        <v>0</v>
      </c>
      <c r="AE57" s="436">
        <f>AD57*(1-'5'!$E$18)</f>
        <v>0</v>
      </c>
      <c r="AF57" s="436">
        <f>AE57*(1-'5'!$E$18)</f>
        <v>0</v>
      </c>
      <c r="AG57" s="436">
        <f>AF57*(1-'5'!$E$18)</f>
        <v>0</v>
      </c>
      <c r="AH57" s="393">
        <f t="shared" si="9"/>
        <v>0</v>
      </c>
    </row>
    <row r="58" spans="2:35">
      <c r="B58" s="434">
        <f>'4'!H26</f>
        <v>0</v>
      </c>
      <c r="C58" s="435">
        <f t="shared" si="7"/>
        <v>0</v>
      </c>
      <c r="D58" s="436">
        <f>'4'!T26*'4'!U26</f>
        <v>0</v>
      </c>
      <c r="E58" s="436">
        <f>D58*(1-'5'!$E$18)</f>
        <v>0</v>
      </c>
      <c r="F58" s="436">
        <f>E58*(1-'5'!$E$18)</f>
        <v>0</v>
      </c>
      <c r="G58" s="436">
        <f>F58*(1-'5'!$E$18)</f>
        <v>0</v>
      </c>
      <c r="H58" s="436">
        <f>G58*(1-'5'!$E$18)</f>
        <v>0</v>
      </c>
      <c r="I58" s="436">
        <f>H58*(1-'5'!$E$18)</f>
        <v>0</v>
      </c>
      <c r="J58" s="436">
        <f>I58*(1-'5'!$E$18)</f>
        <v>0</v>
      </c>
      <c r="K58" s="436">
        <f>J58*(1-'5'!$E$18)</f>
        <v>0</v>
      </c>
      <c r="L58" s="436">
        <f>K58*(1-'5'!$E$18)</f>
        <v>0</v>
      </c>
      <c r="M58" s="436">
        <f>L58*(1-'5'!$E$18)</f>
        <v>0</v>
      </c>
      <c r="N58" s="436">
        <f>M58*(1-'5'!$E$18)</f>
        <v>0</v>
      </c>
      <c r="O58" s="436">
        <f>N58*(1-'5'!$E$18)</f>
        <v>0</v>
      </c>
      <c r="P58" s="436">
        <f>O58*(1-'5'!$E$18)</f>
        <v>0</v>
      </c>
      <c r="Q58" s="436">
        <f>P58*(1-'5'!$E$18)</f>
        <v>0</v>
      </c>
      <c r="R58" s="436">
        <f>Q58*(1-'5'!$E$18)</f>
        <v>0</v>
      </c>
      <c r="S58" s="436">
        <f>R58*(1-'5'!$E$18)</f>
        <v>0</v>
      </c>
      <c r="T58" s="436">
        <f>S58*(1-'5'!$E$18)</f>
        <v>0</v>
      </c>
      <c r="U58" s="436">
        <f>T58*(1-'5'!$E$18)</f>
        <v>0</v>
      </c>
      <c r="V58" s="436">
        <f>U58*(1-'5'!$E$18)</f>
        <v>0</v>
      </c>
      <c r="W58" s="436">
        <f>V58*(1-'5'!$E$18)</f>
        <v>0</v>
      </c>
      <c r="X58" s="436">
        <f>W58*(1-'5'!$E$18)</f>
        <v>0</v>
      </c>
      <c r="Y58" s="436">
        <f>X58*(1-'5'!$E$18)</f>
        <v>0</v>
      </c>
      <c r="Z58" s="436">
        <f>Y58*(1-'5'!$E$18)</f>
        <v>0</v>
      </c>
      <c r="AA58" s="436">
        <f>Z58*(1-'5'!$E$18)</f>
        <v>0</v>
      </c>
      <c r="AB58" s="436">
        <f>AA58*(1-'5'!$E$18)</f>
        <v>0</v>
      </c>
      <c r="AC58" s="436">
        <f>AB58*(1-'5'!$E$18)</f>
        <v>0</v>
      </c>
      <c r="AD58" s="436">
        <f>AC58*(1-'5'!$E$18)</f>
        <v>0</v>
      </c>
      <c r="AE58" s="436">
        <f>AD58*(1-'5'!$E$18)</f>
        <v>0</v>
      </c>
      <c r="AF58" s="436">
        <f>AE58*(1-'5'!$E$18)</f>
        <v>0</v>
      </c>
      <c r="AG58" s="436">
        <f>AF58*(1-'5'!$E$18)</f>
        <v>0</v>
      </c>
      <c r="AH58" s="393">
        <f t="shared" si="9"/>
        <v>0</v>
      </c>
    </row>
    <row r="59" spans="2:35">
      <c r="B59" s="434">
        <f>'4'!H27</f>
        <v>0</v>
      </c>
      <c r="C59" s="435">
        <f t="shared" si="7"/>
        <v>0</v>
      </c>
      <c r="D59" s="436">
        <f>'4'!T27*'4'!U27</f>
        <v>0</v>
      </c>
      <c r="E59" s="436">
        <f>D59*(1-'5'!$E$18)</f>
        <v>0</v>
      </c>
      <c r="F59" s="436">
        <f>E59*(1-'5'!$E$18)</f>
        <v>0</v>
      </c>
      <c r="G59" s="436">
        <f>F59*(1-'5'!$E$18)</f>
        <v>0</v>
      </c>
      <c r="H59" s="436">
        <f>G59*(1-'5'!$E$18)</f>
        <v>0</v>
      </c>
      <c r="I59" s="436">
        <f>H59*(1-'5'!$E$18)</f>
        <v>0</v>
      </c>
      <c r="J59" s="436">
        <f>I59*(1-'5'!$E$18)</f>
        <v>0</v>
      </c>
      <c r="K59" s="436">
        <f>J59*(1-'5'!$E$18)</f>
        <v>0</v>
      </c>
      <c r="L59" s="436">
        <f>K59*(1-'5'!$E$18)</f>
        <v>0</v>
      </c>
      <c r="M59" s="436">
        <f>L59*(1-'5'!$E$18)</f>
        <v>0</v>
      </c>
      <c r="N59" s="436">
        <f>M59*(1-'5'!$E$18)</f>
        <v>0</v>
      </c>
      <c r="O59" s="436">
        <f>N59*(1-'5'!$E$18)</f>
        <v>0</v>
      </c>
      <c r="P59" s="436">
        <f>O59*(1-'5'!$E$18)</f>
        <v>0</v>
      </c>
      <c r="Q59" s="436">
        <f>P59*(1-'5'!$E$18)</f>
        <v>0</v>
      </c>
      <c r="R59" s="436">
        <f>Q59*(1-'5'!$E$18)</f>
        <v>0</v>
      </c>
      <c r="S59" s="436">
        <f>R59*(1-'5'!$E$18)</f>
        <v>0</v>
      </c>
      <c r="T59" s="436">
        <f>S59*(1-'5'!$E$18)</f>
        <v>0</v>
      </c>
      <c r="U59" s="436">
        <f>T59*(1-'5'!$E$18)</f>
        <v>0</v>
      </c>
      <c r="V59" s="436">
        <f>U59*(1-'5'!$E$18)</f>
        <v>0</v>
      </c>
      <c r="W59" s="436">
        <f>V59*(1-'5'!$E$18)</f>
        <v>0</v>
      </c>
      <c r="X59" s="436">
        <f>W59*(1-'5'!$E$18)</f>
        <v>0</v>
      </c>
      <c r="Y59" s="436">
        <f>X59*(1-'5'!$E$18)</f>
        <v>0</v>
      </c>
      <c r="Z59" s="436">
        <f>Y59*(1-'5'!$E$18)</f>
        <v>0</v>
      </c>
      <c r="AA59" s="436">
        <f>Z59*(1-'5'!$E$18)</f>
        <v>0</v>
      </c>
      <c r="AB59" s="436">
        <f>AA59*(1-'5'!$E$18)</f>
        <v>0</v>
      </c>
      <c r="AC59" s="436">
        <f>AB59*(1-'5'!$E$18)</f>
        <v>0</v>
      </c>
      <c r="AD59" s="436">
        <f>AC59*(1-'5'!$E$18)</f>
        <v>0</v>
      </c>
      <c r="AE59" s="436">
        <f>AD59*(1-'5'!$E$18)</f>
        <v>0</v>
      </c>
      <c r="AF59" s="436">
        <f>AE59*(1-'5'!$E$18)</f>
        <v>0</v>
      </c>
      <c r="AG59" s="436">
        <f>AF59*(1-'5'!$E$18)</f>
        <v>0</v>
      </c>
      <c r="AH59" s="393">
        <f t="shared" si="9"/>
        <v>0</v>
      </c>
    </row>
    <row r="60" spans="2:35">
      <c r="B60" s="434">
        <f>'4'!H28</f>
        <v>0</v>
      </c>
      <c r="C60" s="435">
        <f t="shared" si="7"/>
        <v>0</v>
      </c>
      <c r="D60" s="436">
        <f>'4'!T28*'4'!U28</f>
        <v>0</v>
      </c>
      <c r="E60" s="436">
        <f>D60*(1-'5'!$E$18)</f>
        <v>0</v>
      </c>
      <c r="F60" s="436">
        <f>E60*(1-'5'!$E$18)</f>
        <v>0</v>
      </c>
      <c r="G60" s="436">
        <f>F60*(1-'5'!$E$18)</f>
        <v>0</v>
      </c>
      <c r="H60" s="436">
        <f>G60*(1-'5'!$E$18)</f>
        <v>0</v>
      </c>
      <c r="I60" s="436">
        <f>H60*(1-'5'!$E$18)</f>
        <v>0</v>
      </c>
      <c r="J60" s="436">
        <f>I60*(1-'5'!$E$18)</f>
        <v>0</v>
      </c>
      <c r="K60" s="436">
        <f>J60*(1-'5'!$E$18)</f>
        <v>0</v>
      </c>
      <c r="L60" s="436">
        <f>K60*(1-'5'!$E$18)</f>
        <v>0</v>
      </c>
      <c r="M60" s="436">
        <f>L60*(1-'5'!$E$18)</f>
        <v>0</v>
      </c>
      <c r="N60" s="436">
        <f>M60*(1-'5'!$E$18)</f>
        <v>0</v>
      </c>
      <c r="O60" s="436">
        <f>N60*(1-'5'!$E$18)</f>
        <v>0</v>
      </c>
      <c r="P60" s="436">
        <f>O60*(1-'5'!$E$18)</f>
        <v>0</v>
      </c>
      <c r="Q60" s="436">
        <f>P60*(1-'5'!$E$18)</f>
        <v>0</v>
      </c>
      <c r="R60" s="436">
        <f>Q60*(1-'5'!$E$18)</f>
        <v>0</v>
      </c>
      <c r="S60" s="436">
        <f>R60*(1-'5'!$E$18)</f>
        <v>0</v>
      </c>
      <c r="T60" s="436">
        <f>S60*(1-'5'!$E$18)</f>
        <v>0</v>
      </c>
      <c r="U60" s="436">
        <f>T60*(1-'5'!$E$18)</f>
        <v>0</v>
      </c>
      <c r="V60" s="436">
        <f>U60*(1-'5'!$E$18)</f>
        <v>0</v>
      </c>
      <c r="W60" s="436">
        <f>V60*(1-'5'!$E$18)</f>
        <v>0</v>
      </c>
      <c r="X60" s="436">
        <f>W60*(1-'5'!$E$18)</f>
        <v>0</v>
      </c>
      <c r="Y60" s="436">
        <f>X60*(1-'5'!$E$18)</f>
        <v>0</v>
      </c>
      <c r="Z60" s="436">
        <f>Y60*(1-'5'!$E$18)</f>
        <v>0</v>
      </c>
      <c r="AA60" s="436">
        <f>Z60*(1-'5'!$E$18)</f>
        <v>0</v>
      </c>
      <c r="AB60" s="436">
        <f>AA60*(1-'5'!$E$18)</f>
        <v>0</v>
      </c>
      <c r="AC60" s="436">
        <f>AB60*(1-'5'!$E$18)</f>
        <v>0</v>
      </c>
      <c r="AD60" s="436">
        <f>AC60*(1-'5'!$E$18)</f>
        <v>0</v>
      </c>
      <c r="AE60" s="436">
        <f>AD60*(1-'5'!$E$18)</f>
        <v>0</v>
      </c>
      <c r="AF60" s="436">
        <f>AE60*(1-'5'!$E$18)</f>
        <v>0</v>
      </c>
      <c r="AG60" s="436">
        <f>AF60*(1-'5'!$E$18)</f>
        <v>0</v>
      </c>
      <c r="AH60" s="393">
        <f t="shared" si="9"/>
        <v>0</v>
      </c>
    </row>
    <row r="61" spans="2:35">
      <c r="B61" s="434">
        <f>'4'!H29</f>
        <v>0</v>
      </c>
      <c r="C61" s="435">
        <f t="shared" si="7"/>
        <v>0</v>
      </c>
      <c r="D61" s="436">
        <f>'4'!T29*'4'!U29</f>
        <v>0</v>
      </c>
      <c r="E61" s="436">
        <f>D61*(1-'5'!$E$18)</f>
        <v>0</v>
      </c>
      <c r="F61" s="436">
        <f>E61*(1-'5'!$E$18)</f>
        <v>0</v>
      </c>
      <c r="G61" s="436">
        <f>F61*(1-'5'!$E$18)</f>
        <v>0</v>
      </c>
      <c r="H61" s="436">
        <f>G61*(1-'5'!$E$18)</f>
        <v>0</v>
      </c>
      <c r="I61" s="436">
        <f>H61*(1-'5'!$E$18)</f>
        <v>0</v>
      </c>
      <c r="J61" s="436">
        <f>I61*(1-'5'!$E$18)</f>
        <v>0</v>
      </c>
      <c r="K61" s="436">
        <f>J61*(1-'5'!$E$18)</f>
        <v>0</v>
      </c>
      <c r="L61" s="436">
        <f>K61*(1-'5'!$E$18)</f>
        <v>0</v>
      </c>
      <c r="M61" s="436">
        <f>L61*(1-'5'!$E$18)</f>
        <v>0</v>
      </c>
      <c r="N61" s="436">
        <f>M61*(1-'5'!$E$18)</f>
        <v>0</v>
      </c>
      <c r="O61" s="436">
        <f>N61*(1-'5'!$E$18)</f>
        <v>0</v>
      </c>
      <c r="P61" s="436">
        <f>O61*(1-'5'!$E$18)</f>
        <v>0</v>
      </c>
      <c r="Q61" s="436">
        <f>P61*(1-'5'!$E$18)</f>
        <v>0</v>
      </c>
      <c r="R61" s="436">
        <f>Q61*(1-'5'!$E$18)</f>
        <v>0</v>
      </c>
      <c r="S61" s="436">
        <f>R61*(1-'5'!$E$18)</f>
        <v>0</v>
      </c>
      <c r="T61" s="436">
        <f>S61*(1-'5'!$E$18)</f>
        <v>0</v>
      </c>
      <c r="U61" s="436">
        <f>T61*(1-'5'!$E$18)</f>
        <v>0</v>
      </c>
      <c r="V61" s="436">
        <f>U61*(1-'5'!$E$18)</f>
        <v>0</v>
      </c>
      <c r="W61" s="436">
        <f>V61*(1-'5'!$E$18)</f>
        <v>0</v>
      </c>
      <c r="X61" s="436">
        <f>W61*(1-'5'!$E$18)</f>
        <v>0</v>
      </c>
      <c r="Y61" s="436">
        <f>X61*(1-'5'!$E$18)</f>
        <v>0</v>
      </c>
      <c r="Z61" s="436">
        <f>Y61*(1-'5'!$E$18)</f>
        <v>0</v>
      </c>
      <c r="AA61" s="436">
        <f>Z61*(1-'5'!$E$18)</f>
        <v>0</v>
      </c>
      <c r="AB61" s="436">
        <f>AA61*(1-'5'!$E$18)</f>
        <v>0</v>
      </c>
      <c r="AC61" s="436">
        <f>AB61*(1-'5'!$E$18)</f>
        <v>0</v>
      </c>
      <c r="AD61" s="436">
        <f>AC61*(1-'5'!$E$18)</f>
        <v>0</v>
      </c>
      <c r="AE61" s="436">
        <f>AD61*(1-'5'!$E$18)</f>
        <v>0</v>
      </c>
      <c r="AF61" s="436">
        <f>AE61*(1-'5'!$E$18)</f>
        <v>0</v>
      </c>
      <c r="AG61" s="436">
        <f>AF61*(1-'5'!$E$18)</f>
        <v>0</v>
      </c>
      <c r="AH61" s="393">
        <f t="shared" si="9"/>
        <v>0</v>
      </c>
    </row>
    <row r="62" spans="2:35">
      <c r="B62" s="434">
        <f>'4'!H30</f>
        <v>0</v>
      </c>
      <c r="C62" s="435">
        <f t="shared" si="7"/>
        <v>0</v>
      </c>
      <c r="D62" s="436">
        <f>'4'!T30*'4'!U30</f>
        <v>0</v>
      </c>
      <c r="E62" s="436">
        <f>D62*(1-'5'!$E$18)</f>
        <v>0</v>
      </c>
      <c r="F62" s="436">
        <f>E62*(1-'5'!$E$18)</f>
        <v>0</v>
      </c>
      <c r="G62" s="436">
        <f>F62*(1-'5'!$E$18)</f>
        <v>0</v>
      </c>
      <c r="H62" s="436">
        <f>G62*(1-'5'!$E$18)</f>
        <v>0</v>
      </c>
      <c r="I62" s="436">
        <f>H62*(1-'5'!$E$18)</f>
        <v>0</v>
      </c>
      <c r="J62" s="436">
        <f>I62*(1-'5'!$E$18)</f>
        <v>0</v>
      </c>
      <c r="K62" s="436">
        <f>J62*(1-'5'!$E$18)</f>
        <v>0</v>
      </c>
      <c r="L62" s="436">
        <f>K62*(1-'5'!$E$18)</f>
        <v>0</v>
      </c>
      <c r="M62" s="436">
        <f>L62*(1-'5'!$E$18)</f>
        <v>0</v>
      </c>
      <c r="N62" s="436">
        <f>M62*(1-'5'!$E$18)</f>
        <v>0</v>
      </c>
      <c r="O62" s="436">
        <f>N62*(1-'5'!$E$18)</f>
        <v>0</v>
      </c>
      <c r="P62" s="436">
        <f>O62*(1-'5'!$E$18)</f>
        <v>0</v>
      </c>
      <c r="Q62" s="436">
        <f>P62*(1-'5'!$E$18)</f>
        <v>0</v>
      </c>
      <c r="R62" s="436">
        <f>Q62*(1-'5'!$E$18)</f>
        <v>0</v>
      </c>
      <c r="S62" s="436">
        <f>R62*(1-'5'!$E$18)</f>
        <v>0</v>
      </c>
      <c r="T62" s="436">
        <f>S62*(1-'5'!$E$18)</f>
        <v>0</v>
      </c>
      <c r="U62" s="436">
        <f>T62*(1-'5'!$E$18)</f>
        <v>0</v>
      </c>
      <c r="V62" s="436">
        <f>U62*(1-'5'!$E$18)</f>
        <v>0</v>
      </c>
      <c r="W62" s="436">
        <f>V62*(1-'5'!$E$18)</f>
        <v>0</v>
      </c>
      <c r="X62" s="436">
        <f>W62*(1-'5'!$E$18)</f>
        <v>0</v>
      </c>
      <c r="Y62" s="436">
        <f>X62*(1-'5'!$E$18)</f>
        <v>0</v>
      </c>
      <c r="Z62" s="436">
        <f>Y62*(1-'5'!$E$18)</f>
        <v>0</v>
      </c>
      <c r="AA62" s="436">
        <f>Z62*(1-'5'!$E$18)</f>
        <v>0</v>
      </c>
      <c r="AB62" s="436">
        <f>AA62*(1-'5'!$E$18)</f>
        <v>0</v>
      </c>
      <c r="AC62" s="436">
        <f>AB62*(1-'5'!$E$18)</f>
        <v>0</v>
      </c>
      <c r="AD62" s="436">
        <f>AC62*(1-'5'!$E$18)</f>
        <v>0</v>
      </c>
      <c r="AE62" s="436">
        <f>AD62*(1-'5'!$E$18)</f>
        <v>0</v>
      </c>
      <c r="AF62" s="436">
        <f>AE62*(1-'5'!$E$18)</f>
        <v>0</v>
      </c>
      <c r="AG62" s="436">
        <f>AF62*(1-'5'!$E$18)</f>
        <v>0</v>
      </c>
      <c r="AH62" s="393">
        <f t="shared" si="9"/>
        <v>0</v>
      </c>
    </row>
    <row r="63" spans="2:35">
      <c r="B63" s="434">
        <f>'4'!H31</f>
        <v>0</v>
      </c>
      <c r="C63" s="435">
        <f t="shared" si="7"/>
        <v>0</v>
      </c>
      <c r="D63" s="436">
        <f>'4'!T31*'4'!U31</f>
        <v>0</v>
      </c>
      <c r="E63" s="436">
        <f>D63*(1-'5'!$E$18)</f>
        <v>0</v>
      </c>
      <c r="F63" s="436">
        <f>E63*(1-'5'!$E$18)</f>
        <v>0</v>
      </c>
      <c r="G63" s="436">
        <f>F63*(1-'5'!$E$18)</f>
        <v>0</v>
      </c>
      <c r="H63" s="436">
        <f>G63*(1-'5'!$E$18)</f>
        <v>0</v>
      </c>
      <c r="I63" s="436">
        <f>H63*(1-'5'!$E$18)</f>
        <v>0</v>
      </c>
      <c r="J63" s="436">
        <f>I63*(1-'5'!$E$18)</f>
        <v>0</v>
      </c>
      <c r="K63" s="436">
        <f>J63*(1-'5'!$E$18)</f>
        <v>0</v>
      </c>
      <c r="L63" s="436">
        <f>K63*(1-'5'!$E$18)</f>
        <v>0</v>
      </c>
      <c r="M63" s="436">
        <f>L63*(1-'5'!$E$18)</f>
        <v>0</v>
      </c>
      <c r="N63" s="436">
        <f>M63*(1-'5'!$E$18)</f>
        <v>0</v>
      </c>
      <c r="O63" s="436">
        <f>N63*(1-'5'!$E$18)</f>
        <v>0</v>
      </c>
      <c r="P63" s="436">
        <f>O63*(1-'5'!$E$18)</f>
        <v>0</v>
      </c>
      <c r="Q63" s="436">
        <f>P63*(1-'5'!$E$18)</f>
        <v>0</v>
      </c>
      <c r="R63" s="436">
        <f>Q63*(1-'5'!$E$18)</f>
        <v>0</v>
      </c>
      <c r="S63" s="436">
        <f>R63*(1-'5'!$E$18)</f>
        <v>0</v>
      </c>
      <c r="T63" s="436">
        <f>S63*(1-'5'!$E$18)</f>
        <v>0</v>
      </c>
      <c r="U63" s="436">
        <f>T63*(1-'5'!$E$18)</f>
        <v>0</v>
      </c>
      <c r="V63" s="436">
        <f>U63*(1-'5'!$E$18)</f>
        <v>0</v>
      </c>
      <c r="W63" s="436">
        <f>V63*(1-'5'!$E$18)</f>
        <v>0</v>
      </c>
      <c r="X63" s="436">
        <f>W63*(1-'5'!$E$18)</f>
        <v>0</v>
      </c>
      <c r="Y63" s="436">
        <f>X63*(1-'5'!$E$18)</f>
        <v>0</v>
      </c>
      <c r="Z63" s="436">
        <f>Y63*(1-'5'!$E$18)</f>
        <v>0</v>
      </c>
      <c r="AA63" s="436">
        <f>Z63*(1-'5'!$E$18)</f>
        <v>0</v>
      </c>
      <c r="AB63" s="436">
        <f>AA63*(1-'5'!$E$18)</f>
        <v>0</v>
      </c>
      <c r="AC63" s="436">
        <f>AB63*(1-'5'!$E$18)</f>
        <v>0</v>
      </c>
      <c r="AD63" s="436">
        <f>AC63*(1-'5'!$E$18)</f>
        <v>0</v>
      </c>
      <c r="AE63" s="436">
        <f>AD63*(1-'5'!$E$18)</f>
        <v>0</v>
      </c>
      <c r="AF63" s="436">
        <f>AE63*(1-'5'!$E$18)</f>
        <v>0</v>
      </c>
      <c r="AG63" s="436">
        <f>AF63*(1-'5'!$E$18)</f>
        <v>0</v>
      </c>
      <c r="AH63" s="393">
        <f t="shared" si="9"/>
        <v>0</v>
      </c>
    </row>
    <row r="64" spans="2:35">
      <c r="B64" s="434">
        <f>'4'!H32</f>
        <v>0</v>
      </c>
      <c r="C64" s="435">
        <f t="shared" si="7"/>
        <v>0</v>
      </c>
      <c r="D64" s="436">
        <f>'4'!T32*'4'!U32</f>
        <v>0</v>
      </c>
      <c r="E64" s="436">
        <f>D64*(1-'5'!$E$18)</f>
        <v>0</v>
      </c>
      <c r="F64" s="436">
        <f>E64*(1-'5'!$E$18)</f>
        <v>0</v>
      </c>
      <c r="G64" s="436">
        <f>F64*(1-'5'!$E$18)</f>
        <v>0</v>
      </c>
      <c r="H64" s="436">
        <f>G64*(1-'5'!$E$18)</f>
        <v>0</v>
      </c>
      <c r="I64" s="436">
        <f>H64*(1-'5'!$E$18)</f>
        <v>0</v>
      </c>
      <c r="J64" s="436">
        <f>I64*(1-'5'!$E$18)</f>
        <v>0</v>
      </c>
      <c r="K64" s="436">
        <f>J64*(1-'5'!$E$18)</f>
        <v>0</v>
      </c>
      <c r="L64" s="436">
        <f>K64*(1-'5'!$E$18)</f>
        <v>0</v>
      </c>
      <c r="M64" s="436">
        <f>L64*(1-'5'!$E$18)</f>
        <v>0</v>
      </c>
      <c r="N64" s="436">
        <f>M64*(1-'5'!$E$18)</f>
        <v>0</v>
      </c>
      <c r="O64" s="436">
        <f>N64*(1-'5'!$E$18)</f>
        <v>0</v>
      </c>
      <c r="P64" s="436">
        <f>O64*(1-'5'!$E$18)</f>
        <v>0</v>
      </c>
      <c r="Q64" s="436">
        <f>P64*(1-'5'!$E$18)</f>
        <v>0</v>
      </c>
      <c r="R64" s="436">
        <f>Q64*(1-'5'!$E$18)</f>
        <v>0</v>
      </c>
      <c r="S64" s="436">
        <f>R64*(1-'5'!$E$18)</f>
        <v>0</v>
      </c>
      <c r="T64" s="436">
        <f>S64*(1-'5'!$E$18)</f>
        <v>0</v>
      </c>
      <c r="U64" s="436">
        <f>T64*(1-'5'!$E$18)</f>
        <v>0</v>
      </c>
      <c r="V64" s="436">
        <f>U64*(1-'5'!$E$18)</f>
        <v>0</v>
      </c>
      <c r="W64" s="436">
        <f>V64*(1-'5'!$E$18)</f>
        <v>0</v>
      </c>
      <c r="X64" s="436">
        <f>W64*(1-'5'!$E$18)</f>
        <v>0</v>
      </c>
      <c r="Y64" s="436">
        <f>X64*(1-'5'!$E$18)</f>
        <v>0</v>
      </c>
      <c r="Z64" s="436">
        <f>Y64*(1-'5'!$E$18)</f>
        <v>0</v>
      </c>
      <c r="AA64" s="436">
        <f>Z64*(1-'5'!$E$18)</f>
        <v>0</v>
      </c>
      <c r="AB64" s="436">
        <f>AA64*(1-'5'!$E$18)</f>
        <v>0</v>
      </c>
      <c r="AC64" s="436">
        <f>AB64*(1-'5'!$E$18)</f>
        <v>0</v>
      </c>
      <c r="AD64" s="436">
        <f>AC64*(1-'5'!$E$18)</f>
        <v>0</v>
      </c>
      <c r="AE64" s="436">
        <f>AD64*(1-'5'!$E$18)</f>
        <v>0</v>
      </c>
      <c r="AF64" s="436">
        <f>AE64*(1-'5'!$E$18)</f>
        <v>0</v>
      </c>
      <c r="AG64" s="436">
        <f>AF64*(1-'5'!$E$18)</f>
        <v>0</v>
      </c>
      <c r="AH64" s="393">
        <f t="shared" si="9"/>
        <v>0</v>
      </c>
    </row>
    <row r="65" spans="2:36">
      <c r="B65" s="120" t="s">
        <v>685</v>
      </c>
      <c r="C65" s="393">
        <f>SUM(C35:C64)</f>
        <v>0</v>
      </c>
      <c r="D65" s="393">
        <f t="shared" ref="D65:AH65" si="10">SUM(D35:D64)</f>
        <v>0</v>
      </c>
      <c r="E65" s="393">
        <f t="shared" si="10"/>
        <v>0</v>
      </c>
      <c r="F65" s="393">
        <f t="shared" si="10"/>
        <v>0</v>
      </c>
      <c r="G65" s="393">
        <f t="shared" si="10"/>
        <v>0</v>
      </c>
      <c r="H65" s="393">
        <f t="shared" si="10"/>
        <v>0</v>
      </c>
      <c r="I65" s="393">
        <f t="shared" si="10"/>
        <v>0</v>
      </c>
      <c r="J65" s="393">
        <f t="shared" si="10"/>
        <v>0</v>
      </c>
      <c r="K65" s="393">
        <f t="shared" si="10"/>
        <v>0</v>
      </c>
      <c r="L65" s="393">
        <f t="shared" si="10"/>
        <v>0</v>
      </c>
      <c r="M65" s="393">
        <f t="shared" si="10"/>
        <v>0</v>
      </c>
      <c r="N65" s="393">
        <f t="shared" si="10"/>
        <v>0</v>
      </c>
      <c r="O65" s="393">
        <f t="shared" si="10"/>
        <v>0</v>
      </c>
      <c r="P65" s="393">
        <f t="shared" si="10"/>
        <v>0</v>
      </c>
      <c r="Q65" s="393">
        <f t="shared" si="10"/>
        <v>0</v>
      </c>
      <c r="R65" s="393">
        <f t="shared" si="10"/>
        <v>0</v>
      </c>
      <c r="S65" s="393">
        <f t="shared" si="10"/>
        <v>0</v>
      </c>
      <c r="T65" s="393">
        <f t="shared" si="10"/>
        <v>0</v>
      </c>
      <c r="U65" s="393">
        <f t="shared" si="10"/>
        <v>0</v>
      </c>
      <c r="V65" s="393">
        <f t="shared" si="10"/>
        <v>0</v>
      </c>
      <c r="W65" s="393">
        <f t="shared" si="10"/>
        <v>0</v>
      </c>
      <c r="X65" s="393">
        <f t="shared" si="10"/>
        <v>0</v>
      </c>
      <c r="Y65" s="393">
        <f t="shared" si="10"/>
        <v>0</v>
      </c>
      <c r="Z65" s="393">
        <f t="shared" si="10"/>
        <v>0</v>
      </c>
      <c r="AA65" s="393">
        <f t="shared" si="10"/>
        <v>0</v>
      </c>
      <c r="AB65" s="393">
        <f t="shared" si="10"/>
        <v>0</v>
      </c>
      <c r="AC65" s="393">
        <f t="shared" si="10"/>
        <v>0</v>
      </c>
      <c r="AD65" s="393">
        <f t="shared" si="10"/>
        <v>0</v>
      </c>
      <c r="AE65" s="393">
        <f t="shared" si="10"/>
        <v>0</v>
      </c>
      <c r="AF65" s="393">
        <f t="shared" si="10"/>
        <v>0</v>
      </c>
      <c r="AG65" s="393">
        <f t="shared" si="10"/>
        <v>0</v>
      </c>
      <c r="AH65" s="393">
        <f t="shared" si="10"/>
        <v>0</v>
      </c>
    </row>
    <row r="68" spans="2:36" s="124" customFormat="1" ht="20.25" customHeight="1">
      <c r="B68" s="423" t="s">
        <v>686</v>
      </c>
      <c r="C68" s="129" t="s">
        <v>28</v>
      </c>
      <c r="D68" s="129" t="s">
        <v>636</v>
      </c>
      <c r="E68" s="129" t="s">
        <v>637</v>
      </c>
      <c r="F68" s="129" t="s">
        <v>638</v>
      </c>
      <c r="G68" s="129" t="s">
        <v>639</v>
      </c>
      <c r="H68" s="129" t="s">
        <v>640</v>
      </c>
      <c r="I68" s="129" t="s">
        <v>641</v>
      </c>
      <c r="J68" s="129" t="s">
        <v>642</v>
      </c>
      <c r="K68" s="129" t="s">
        <v>643</v>
      </c>
      <c r="L68" s="129" t="s">
        <v>644</v>
      </c>
      <c r="M68" s="129" t="s">
        <v>645</v>
      </c>
      <c r="N68" s="129" t="s">
        <v>646</v>
      </c>
      <c r="O68" s="129" t="s">
        <v>647</v>
      </c>
      <c r="P68" s="129" t="s">
        <v>648</v>
      </c>
      <c r="Q68" s="129" t="s">
        <v>649</v>
      </c>
      <c r="R68" s="129" t="s">
        <v>650</v>
      </c>
      <c r="S68" s="129" t="s">
        <v>651</v>
      </c>
      <c r="T68" s="129" t="s">
        <v>652</v>
      </c>
      <c r="U68" s="129" t="s">
        <v>653</v>
      </c>
      <c r="V68" s="129" t="s">
        <v>654</v>
      </c>
      <c r="W68" s="129" t="s">
        <v>655</v>
      </c>
      <c r="X68" s="129" t="s">
        <v>656</v>
      </c>
      <c r="Y68" s="129" t="s">
        <v>657</v>
      </c>
      <c r="Z68" s="129" t="s">
        <v>658</v>
      </c>
      <c r="AA68" s="129" t="s">
        <v>659</v>
      </c>
      <c r="AB68" s="129" t="s">
        <v>660</v>
      </c>
      <c r="AC68" s="129" t="s">
        <v>661</v>
      </c>
      <c r="AD68" s="129" t="s">
        <v>662</v>
      </c>
      <c r="AE68" s="129" t="s">
        <v>663</v>
      </c>
      <c r="AF68" s="129" t="s">
        <v>664</v>
      </c>
      <c r="AG68" s="129" t="s">
        <v>665</v>
      </c>
      <c r="AH68" s="129" t="s">
        <v>685</v>
      </c>
      <c r="AI68" s="144"/>
    </row>
    <row r="69" spans="2:36" s="124" customFormat="1">
      <c r="B69" s="434">
        <f>'4'!H3</f>
        <v>0</v>
      </c>
      <c r="C69" s="435">
        <f t="shared" ref="C69:C98" si="11">AVERAGE(D69:AG69)</f>
        <v>0</v>
      </c>
      <c r="D69" s="436">
        <f>IF('4'!AB3=0,0,'13'!D35*'4'!AH3)</f>
        <v>0</v>
      </c>
      <c r="E69" s="436">
        <f>D69*(1-'5'!$E$18)</f>
        <v>0</v>
      </c>
      <c r="F69" s="436">
        <f>E69*(1-'5'!$E$18)</f>
        <v>0</v>
      </c>
      <c r="G69" s="436">
        <f>F69*(1-'5'!$E$18)</f>
        <v>0</v>
      </c>
      <c r="H69" s="436">
        <f>G69*(1-'5'!$E$18)</f>
        <v>0</v>
      </c>
      <c r="I69" s="436">
        <f>H69*(1-'5'!$E$18)</f>
        <v>0</v>
      </c>
      <c r="J69" s="436">
        <f>I69*(1-'5'!$E$18)</f>
        <v>0</v>
      </c>
      <c r="K69" s="436">
        <f>J69*(1-'5'!$E$18)</f>
        <v>0</v>
      </c>
      <c r="L69" s="436">
        <f>K69*(1-'5'!$E$18)</f>
        <v>0</v>
      </c>
      <c r="M69" s="436">
        <f>L69*(1-'5'!$E$18)</f>
        <v>0</v>
      </c>
      <c r="N69" s="436">
        <f>M69*(1-'5'!$E$18)</f>
        <v>0</v>
      </c>
      <c r="O69" s="436">
        <f>N69*(1-'5'!$E$18)</f>
        <v>0</v>
      </c>
      <c r="P69" s="436">
        <f>O69*(1-'5'!$E$18)</f>
        <v>0</v>
      </c>
      <c r="Q69" s="436">
        <f>P69*(1-'5'!$E$18)</f>
        <v>0</v>
      </c>
      <c r="R69" s="436">
        <f>Q69*(1-'5'!$E$18)</f>
        <v>0</v>
      </c>
      <c r="S69" s="436">
        <f>R69*(1-'5'!$E$18)</f>
        <v>0</v>
      </c>
      <c r="T69" s="436">
        <f>S69*(1-'5'!$E$18)</f>
        <v>0</v>
      </c>
      <c r="U69" s="436">
        <f>T69*(1-'5'!$E$18)</f>
        <v>0</v>
      </c>
      <c r="V69" s="436">
        <f>U69*(1-'5'!$E$18)</f>
        <v>0</v>
      </c>
      <c r="W69" s="436">
        <f>V69*(1-'5'!$E$18)</f>
        <v>0</v>
      </c>
      <c r="X69" s="436">
        <f>W69*(1-'5'!$E$18)</f>
        <v>0</v>
      </c>
      <c r="Y69" s="436">
        <f>X69*(1-'5'!$E$18)</f>
        <v>0</v>
      </c>
      <c r="Z69" s="436">
        <f>Y69*(1-'5'!$E$18)</f>
        <v>0</v>
      </c>
      <c r="AA69" s="436">
        <f>Z69*(1-'5'!$E$18)</f>
        <v>0</v>
      </c>
      <c r="AB69" s="436">
        <f>AA69*(1-'5'!$E$18)</f>
        <v>0</v>
      </c>
      <c r="AC69" s="436">
        <f>AB69*(1-'5'!$E$18)</f>
        <v>0</v>
      </c>
      <c r="AD69" s="436">
        <f>AC69*(1-'5'!$E$18)</f>
        <v>0</v>
      </c>
      <c r="AE69" s="436">
        <f>AD69*(1-'5'!$E$18)</f>
        <v>0</v>
      </c>
      <c r="AF69" s="436">
        <f>AE69*(1-'5'!$E$18)</f>
        <v>0</v>
      </c>
      <c r="AG69" s="436">
        <f>AF69*(1-'5'!$E$18)</f>
        <v>0</v>
      </c>
      <c r="AH69" s="393">
        <f t="shared" ref="AH69:AH86" si="12">SUM(D69:AG69)</f>
        <v>0</v>
      </c>
      <c r="AI69" s="144"/>
    </row>
    <row r="70" spans="2:36" s="124" customFormat="1">
      <c r="B70" s="434">
        <f>'4'!H4</f>
        <v>0</v>
      </c>
      <c r="C70" s="435">
        <f t="shared" si="11"/>
        <v>0</v>
      </c>
      <c r="D70" s="436">
        <f>IF('4'!AB4=0,0,'13'!D36*'4'!AH4)</f>
        <v>0</v>
      </c>
      <c r="E70" s="436">
        <f>D70*(1-'5'!$E$18)</f>
        <v>0</v>
      </c>
      <c r="F70" s="436">
        <f>E70*(1-'5'!$E$18)</f>
        <v>0</v>
      </c>
      <c r="G70" s="436">
        <f>F70*(1-'5'!$E$18)</f>
        <v>0</v>
      </c>
      <c r="H70" s="436">
        <f>G70*(1-'5'!$E$18)</f>
        <v>0</v>
      </c>
      <c r="I70" s="436">
        <f>H70*(1-'5'!$E$18)</f>
        <v>0</v>
      </c>
      <c r="J70" s="436">
        <f>I70*(1-'5'!$E$18)</f>
        <v>0</v>
      </c>
      <c r="K70" s="436">
        <f>J70*(1-'5'!$E$18)</f>
        <v>0</v>
      </c>
      <c r="L70" s="436">
        <f>K70*(1-'5'!$E$18)</f>
        <v>0</v>
      </c>
      <c r="M70" s="436">
        <f>L70*(1-'5'!$E$18)</f>
        <v>0</v>
      </c>
      <c r="N70" s="436">
        <f>M70*(1-'5'!$E$18)</f>
        <v>0</v>
      </c>
      <c r="O70" s="436">
        <f>N70*(1-'5'!$E$18)</f>
        <v>0</v>
      </c>
      <c r="P70" s="436">
        <f>O70*(1-'5'!$E$18)</f>
        <v>0</v>
      </c>
      <c r="Q70" s="436">
        <f>P70*(1-'5'!$E$18)</f>
        <v>0</v>
      </c>
      <c r="R70" s="436">
        <f>Q70*(1-'5'!$E$18)</f>
        <v>0</v>
      </c>
      <c r="S70" s="436">
        <f>R70*(1-'5'!$E$18)</f>
        <v>0</v>
      </c>
      <c r="T70" s="436">
        <f>S70*(1-'5'!$E$18)</f>
        <v>0</v>
      </c>
      <c r="U70" s="436">
        <f>T70*(1-'5'!$E$18)</f>
        <v>0</v>
      </c>
      <c r="V70" s="436">
        <f>U70*(1-'5'!$E$18)</f>
        <v>0</v>
      </c>
      <c r="W70" s="436">
        <f>V70*(1-'5'!$E$18)</f>
        <v>0</v>
      </c>
      <c r="X70" s="436">
        <f>W70*(1-'5'!$E$18)</f>
        <v>0</v>
      </c>
      <c r="Y70" s="436">
        <f>X70*(1-'5'!$E$18)</f>
        <v>0</v>
      </c>
      <c r="Z70" s="436">
        <f>Y70*(1-'5'!$E$18)</f>
        <v>0</v>
      </c>
      <c r="AA70" s="436">
        <f>Z70*(1-'5'!$E$18)</f>
        <v>0</v>
      </c>
      <c r="AB70" s="436">
        <f>AA70*(1-'5'!$E$18)</f>
        <v>0</v>
      </c>
      <c r="AC70" s="436">
        <f>AB70*(1-'5'!$E$18)</f>
        <v>0</v>
      </c>
      <c r="AD70" s="436">
        <f>AC70*(1-'5'!$E$18)</f>
        <v>0</v>
      </c>
      <c r="AE70" s="436">
        <f>AD70*(1-'5'!$E$18)</f>
        <v>0</v>
      </c>
      <c r="AF70" s="436">
        <f>AE70*(1-'5'!$E$18)</f>
        <v>0</v>
      </c>
      <c r="AG70" s="436">
        <f>AF70*(1-'5'!$E$18)</f>
        <v>0</v>
      </c>
      <c r="AH70" s="393">
        <f t="shared" si="12"/>
        <v>0</v>
      </c>
      <c r="AI70" s="144"/>
    </row>
    <row r="71" spans="2:36" s="124" customFormat="1">
      <c r="B71" s="434">
        <f>'4'!H5</f>
        <v>0</v>
      </c>
      <c r="C71" s="435">
        <f t="shared" si="11"/>
        <v>0</v>
      </c>
      <c r="D71" s="436">
        <f>IF('4'!AB5=0,0,'13'!D37*'4'!AH5)</f>
        <v>0</v>
      </c>
      <c r="E71" s="436">
        <f>D71*(1-'5'!$E$18)</f>
        <v>0</v>
      </c>
      <c r="F71" s="436">
        <f>E71*(1-'5'!$E$18)</f>
        <v>0</v>
      </c>
      <c r="G71" s="436">
        <f>F71*(1-'5'!$E$18)</f>
        <v>0</v>
      </c>
      <c r="H71" s="436">
        <f>G71*(1-'5'!$E$18)</f>
        <v>0</v>
      </c>
      <c r="I71" s="436">
        <f>H71*(1-'5'!$E$18)</f>
        <v>0</v>
      </c>
      <c r="J71" s="436">
        <f>I71*(1-'5'!$E$18)</f>
        <v>0</v>
      </c>
      <c r="K71" s="436">
        <f>J71*(1-'5'!$E$18)</f>
        <v>0</v>
      </c>
      <c r="L71" s="436">
        <f>K71*(1-'5'!$E$18)</f>
        <v>0</v>
      </c>
      <c r="M71" s="436">
        <f>L71*(1-'5'!$E$18)</f>
        <v>0</v>
      </c>
      <c r="N71" s="436">
        <f>M71*(1-'5'!$E$18)</f>
        <v>0</v>
      </c>
      <c r="O71" s="436">
        <f>N71*(1-'5'!$E$18)</f>
        <v>0</v>
      </c>
      <c r="P71" s="436">
        <f>O71*(1-'5'!$E$18)</f>
        <v>0</v>
      </c>
      <c r="Q71" s="436">
        <f>P71*(1-'5'!$E$18)</f>
        <v>0</v>
      </c>
      <c r="R71" s="436">
        <f>Q71*(1-'5'!$E$18)</f>
        <v>0</v>
      </c>
      <c r="S71" s="436">
        <f>R71*(1-'5'!$E$18)</f>
        <v>0</v>
      </c>
      <c r="T71" s="436">
        <f>S71*(1-'5'!$E$18)</f>
        <v>0</v>
      </c>
      <c r="U71" s="436">
        <f>T71*(1-'5'!$E$18)</f>
        <v>0</v>
      </c>
      <c r="V71" s="436">
        <f>U71*(1-'5'!$E$18)</f>
        <v>0</v>
      </c>
      <c r="W71" s="436">
        <f>V71*(1-'5'!$E$18)</f>
        <v>0</v>
      </c>
      <c r="X71" s="436">
        <f>W71*(1-'5'!$E$18)</f>
        <v>0</v>
      </c>
      <c r="Y71" s="436">
        <f>X71*(1-'5'!$E$18)</f>
        <v>0</v>
      </c>
      <c r="Z71" s="436">
        <f>Y71*(1-'5'!$E$18)</f>
        <v>0</v>
      </c>
      <c r="AA71" s="436">
        <f>Z71*(1-'5'!$E$18)</f>
        <v>0</v>
      </c>
      <c r="AB71" s="436">
        <f>AA71*(1-'5'!$E$18)</f>
        <v>0</v>
      </c>
      <c r="AC71" s="436">
        <f>AB71*(1-'5'!$E$18)</f>
        <v>0</v>
      </c>
      <c r="AD71" s="436">
        <f>AC71*(1-'5'!$E$18)</f>
        <v>0</v>
      </c>
      <c r="AE71" s="436">
        <f>AD71*(1-'5'!$E$18)</f>
        <v>0</v>
      </c>
      <c r="AF71" s="436">
        <f>AE71*(1-'5'!$E$18)</f>
        <v>0</v>
      </c>
      <c r="AG71" s="436">
        <f>AF71*(1-'5'!$E$18)</f>
        <v>0</v>
      </c>
      <c r="AH71" s="393">
        <f t="shared" si="12"/>
        <v>0</v>
      </c>
      <c r="AI71" s="144"/>
    </row>
    <row r="72" spans="2:36" s="124" customFormat="1">
      <c r="B72" s="434">
        <f>'4'!H6</f>
        <v>0</v>
      </c>
      <c r="C72" s="435">
        <f t="shared" si="11"/>
        <v>0</v>
      </c>
      <c r="D72" s="436">
        <f>IF('4'!AB6=0,0,'13'!D38*'4'!AH6)</f>
        <v>0</v>
      </c>
      <c r="E72" s="436">
        <f>D72*(1-'5'!$E$18)</f>
        <v>0</v>
      </c>
      <c r="F72" s="436">
        <f>E72*(1-'5'!$E$18)</f>
        <v>0</v>
      </c>
      <c r="G72" s="436">
        <f>F72*(1-'5'!$E$18)</f>
        <v>0</v>
      </c>
      <c r="H72" s="436">
        <f>G72*(1-'5'!$E$18)</f>
        <v>0</v>
      </c>
      <c r="I72" s="436">
        <f>H72*(1-'5'!$E$18)</f>
        <v>0</v>
      </c>
      <c r="J72" s="436">
        <f>I72*(1-'5'!$E$18)</f>
        <v>0</v>
      </c>
      <c r="K72" s="436">
        <f>J72*(1-'5'!$E$18)</f>
        <v>0</v>
      </c>
      <c r="L72" s="436">
        <f>K72*(1-'5'!$E$18)</f>
        <v>0</v>
      </c>
      <c r="M72" s="436">
        <f>L72*(1-'5'!$E$18)</f>
        <v>0</v>
      </c>
      <c r="N72" s="436">
        <f>M72*(1-'5'!$E$18)</f>
        <v>0</v>
      </c>
      <c r="O72" s="436">
        <f>N72*(1-'5'!$E$18)</f>
        <v>0</v>
      </c>
      <c r="P72" s="436">
        <f>O72*(1-'5'!$E$18)</f>
        <v>0</v>
      </c>
      <c r="Q72" s="436">
        <f>P72*(1-'5'!$E$18)</f>
        <v>0</v>
      </c>
      <c r="R72" s="436">
        <f>Q72*(1-'5'!$E$18)</f>
        <v>0</v>
      </c>
      <c r="S72" s="436">
        <f>R72*(1-'5'!$E$18)</f>
        <v>0</v>
      </c>
      <c r="T72" s="436">
        <f>S72*(1-'5'!$E$18)</f>
        <v>0</v>
      </c>
      <c r="U72" s="436">
        <f>T72*(1-'5'!$E$18)</f>
        <v>0</v>
      </c>
      <c r="V72" s="436">
        <f>U72*(1-'5'!$E$18)</f>
        <v>0</v>
      </c>
      <c r="W72" s="436">
        <f>V72*(1-'5'!$E$18)</f>
        <v>0</v>
      </c>
      <c r="X72" s="436">
        <f>W72*(1-'5'!$E$18)</f>
        <v>0</v>
      </c>
      <c r="Y72" s="436">
        <f>X72*(1-'5'!$E$18)</f>
        <v>0</v>
      </c>
      <c r="Z72" s="436">
        <f>Y72*(1-'5'!$E$18)</f>
        <v>0</v>
      </c>
      <c r="AA72" s="436">
        <f>Z72*(1-'5'!$E$18)</f>
        <v>0</v>
      </c>
      <c r="AB72" s="436">
        <f>AA72*(1-'5'!$E$18)</f>
        <v>0</v>
      </c>
      <c r="AC72" s="436">
        <f>AB72*(1-'5'!$E$18)</f>
        <v>0</v>
      </c>
      <c r="AD72" s="436">
        <f>AC72*(1-'5'!$E$18)</f>
        <v>0</v>
      </c>
      <c r="AE72" s="436">
        <f>AD72*(1-'5'!$E$18)</f>
        <v>0</v>
      </c>
      <c r="AF72" s="436">
        <f>AE72*(1-'5'!$E$18)</f>
        <v>0</v>
      </c>
      <c r="AG72" s="436">
        <f>AF72*(1-'5'!$E$18)</f>
        <v>0</v>
      </c>
      <c r="AH72" s="393">
        <f t="shared" si="12"/>
        <v>0</v>
      </c>
      <c r="AI72" s="144"/>
    </row>
    <row r="73" spans="2:36" s="124" customFormat="1">
      <c r="B73" s="434">
        <f>'4'!H7</f>
        <v>0</v>
      </c>
      <c r="C73" s="435">
        <f t="shared" si="11"/>
        <v>0</v>
      </c>
      <c r="D73" s="436">
        <f>IF('4'!AB7=0,0,'13'!D39*'4'!AH7)</f>
        <v>0</v>
      </c>
      <c r="E73" s="436">
        <f>D73*(1-'5'!$E$18)</f>
        <v>0</v>
      </c>
      <c r="F73" s="436">
        <f>E73*(1-'5'!$E$18)</f>
        <v>0</v>
      </c>
      <c r="G73" s="436">
        <f>F73*(1-'5'!$E$18)</f>
        <v>0</v>
      </c>
      <c r="H73" s="436">
        <f>G73*(1-'5'!$E$18)</f>
        <v>0</v>
      </c>
      <c r="I73" s="436">
        <f>H73*(1-'5'!$E$18)</f>
        <v>0</v>
      </c>
      <c r="J73" s="436">
        <f>I73*(1-'5'!$E$18)</f>
        <v>0</v>
      </c>
      <c r="K73" s="436">
        <f>J73*(1-'5'!$E$18)</f>
        <v>0</v>
      </c>
      <c r="L73" s="436">
        <f>K73*(1-'5'!$E$18)</f>
        <v>0</v>
      </c>
      <c r="M73" s="436">
        <f>L73*(1-'5'!$E$18)</f>
        <v>0</v>
      </c>
      <c r="N73" s="436">
        <f>M73*(1-'5'!$E$18)</f>
        <v>0</v>
      </c>
      <c r="O73" s="436">
        <f>N73*(1-'5'!$E$18)</f>
        <v>0</v>
      </c>
      <c r="P73" s="436">
        <f>O73*(1-'5'!$E$18)</f>
        <v>0</v>
      </c>
      <c r="Q73" s="436">
        <f>P73*(1-'5'!$E$18)</f>
        <v>0</v>
      </c>
      <c r="R73" s="436">
        <f>Q73*(1-'5'!$E$18)</f>
        <v>0</v>
      </c>
      <c r="S73" s="436">
        <f>R73*(1-'5'!$E$18)</f>
        <v>0</v>
      </c>
      <c r="T73" s="436">
        <f>S73*(1-'5'!$E$18)</f>
        <v>0</v>
      </c>
      <c r="U73" s="436">
        <f>T73*(1-'5'!$E$18)</f>
        <v>0</v>
      </c>
      <c r="V73" s="436">
        <f>U73*(1-'5'!$E$18)</f>
        <v>0</v>
      </c>
      <c r="W73" s="436">
        <f>V73*(1-'5'!$E$18)</f>
        <v>0</v>
      </c>
      <c r="X73" s="436">
        <f>W73*(1-'5'!$E$18)</f>
        <v>0</v>
      </c>
      <c r="Y73" s="436">
        <f>X73*(1-'5'!$E$18)</f>
        <v>0</v>
      </c>
      <c r="Z73" s="436">
        <f>Y73*(1-'5'!$E$18)</f>
        <v>0</v>
      </c>
      <c r="AA73" s="436">
        <f>Z73*(1-'5'!$E$18)</f>
        <v>0</v>
      </c>
      <c r="AB73" s="436">
        <f>AA73*(1-'5'!$E$18)</f>
        <v>0</v>
      </c>
      <c r="AC73" s="436">
        <f>AB73*(1-'5'!$E$18)</f>
        <v>0</v>
      </c>
      <c r="AD73" s="436">
        <f>AC73*(1-'5'!$E$18)</f>
        <v>0</v>
      </c>
      <c r="AE73" s="436">
        <f>AD73*(1-'5'!$E$18)</f>
        <v>0</v>
      </c>
      <c r="AF73" s="436">
        <f>AE73*(1-'5'!$E$18)</f>
        <v>0</v>
      </c>
      <c r="AG73" s="436">
        <f>AF73*(1-'5'!$E$18)</f>
        <v>0</v>
      </c>
      <c r="AH73" s="393">
        <f t="shared" si="12"/>
        <v>0</v>
      </c>
      <c r="AI73" s="144"/>
    </row>
    <row r="74" spans="2:36" s="124" customFormat="1">
      <c r="B74" s="434">
        <f>'4'!H8</f>
        <v>0</v>
      </c>
      <c r="C74" s="435">
        <f t="shared" si="11"/>
        <v>0</v>
      </c>
      <c r="D74" s="436">
        <f>IF('4'!AB8=0,0,'13'!D40*'4'!AH8)</f>
        <v>0</v>
      </c>
      <c r="E74" s="436">
        <f>D74*(1-'5'!$E$18)</f>
        <v>0</v>
      </c>
      <c r="F74" s="436">
        <f>E74*(1-'5'!$E$18)</f>
        <v>0</v>
      </c>
      <c r="G74" s="436">
        <f>F74*(1-'5'!$E$18)</f>
        <v>0</v>
      </c>
      <c r="H74" s="436">
        <f>G74*(1-'5'!$E$18)</f>
        <v>0</v>
      </c>
      <c r="I74" s="436">
        <f>H74*(1-'5'!$E$18)</f>
        <v>0</v>
      </c>
      <c r="J74" s="436">
        <f>I74*(1-'5'!$E$18)</f>
        <v>0</v>
      </c>
      <c r="K74" s="436">
        <f>J74*(1-'5'!$E$18)</f>
        <v>0</v>
      </c>
      <c r="L74" s="436">
        <f>K74*(1-'5'!$E$18)</f>
        <v>0</v>
      </c>
      <c r="M74" s="436">
        <f>L74*(1-'5'!$E$18)</f>
        <v>0</v>
      </c>
      <c r="N74" s="436">
        <f>M74*(1-'5'!$E$18)</f>
        <v>0</v>
      </c>
      <c r="O74" s="436">
        <f>N74*(1-'5'!$E$18)</f>
        <v>0</v>
      </c>
      <c r="P74" s="436">
        <f>O74*(1-'5'!$E$18)</f>
        <v>0</v>
      </c>
      <c r="Q74" s="436">
        <f>P74*(1-'5'!$E$18)</f>
        <v>0</v>
      </c>
      <c r="R74" s="436">
        <f>Q74*(1-'5'!$E$18)</f>
        <v>0</v>
      </c>
      <c r="S74" s="436">
        <f>R74*(1-'5'!$E$18)</f>
        <v>0</v>
      </c>
      <c r="T74" s="436">
        <f>S74*(1-'5'!$E$18)</f>
        <v>0</v>
      </c>
      <c r="U74" s="436">
        <f>T74*(1-'5'!$E$18)</f>
        <v>0</v>
      </c>
      <c r="V74" s="436">
        <f>U74*(1-'5'!$E$18)</f>
        <v>0</v>
      </c>
      <c r="W74" s="436">
        <f>V74*(1-'5'!$E$18)</f>
        <v>0</v>
      </c>
      <c r="X74" s="436">
        <f>W74*(1-'5'!$E$18)</f>
        <v>0</v>
      </c>
      <c r="Y74" s="436">
        <f>X74*(1-'5'!$E$18)</f>
        <v>0</v>
      </c>
      <c r="Z74" s="436">
        <f>Y74*(1-'5'!$E$18)</f>
        <v>0</v>
      </c>
      <c r="AA74" s="436">
        <f>Z74*(1-'5'!$E$18)</f>
        <v>0</v>
      </c>
      <c r="AB74" s="436">
        <f>AA74*(1-'5'!$E$18)</f>
        <v>0</v>
      </c>
      <c r="AC74" s="436">
        <f>AB74*(1-'5'!$E$18)</f>
        <v>0</v>
      </c>
      <c r="AD74" s="436">
        <f>AC74*(1-'5'!$E$18)</f>
        <v>0</v>
      </c>
      <c r="AE74" s="436">
        <f>AD74*(1-'5'!$E$18)</f>
        <v>0</v>
      </c>
      <c r="AF74" s="436">
        <f>AE74*(1-'5'!$E$18)</f>
        <v>0</v>
      </c>
      <c r="AG74" s="436">
        <f>AF74*(1-'5'!$E$18)</f>
        <v>0</v>
      </c>
      <c r="AH74" s="393">
        <f t="shared" si="12"/>
        <v>0</v>
      </c>
      <c r="AI74" s="144"/>
    </row>
    <row r="75" spans="2:36" s="124" customFormat="1">
      <c r="B75" s="434">
        <f>'4'!H9</f>
        <v>0</v>
      </c>
      <c r="C75" s="435">
        <f t="shared" si="11"/>
        <v>0</v>
      </c>
      <c r="D75" s="436">
        <f>IF('4'!AB9=0,0,'13'!D41*'4'!AH9)</f>
        <v>0</v>
      </c>
      <c r="E75" s="436">
        <f>D75*(1-'5'!$E$18)</f>
        <v>0</v>
      </c>
      <c r="F75" s="436">
        <f>E75*(1-'5'!$E$18)</f>
        <v>0</v>
      </c>
      <c r="G75" s="436">
        <f>F75*(1-'5'!$E$18)</f>
        <v>0</v>
      </c>
      <c r="H75" s="436">
        <f>G75*(1-'5'!$E$18)</f>
        <v>0</v>
      </c>
      <c r="I75" s="436">
        <f>H75*(1-'5'!$E$18)</f>
        <v>0</v>
      </c>
      <c r="J75" s="436">
        <f>I75*(1-'5'!$E$18)</f>
        <v>0</v>
      </c>
      <c r="K75" s="436">
        <f>J75*(1-'5'!$E$18)</f>
        <v>0</v>
      </c>
      <c r="L75" s="436">
        <f>K75*(1-'5'!$E$18)</f>
        <v>0</v>
      </c>
      <c r="M75" s="436">
        <f>L75*(1-'5'!$E$18)</f>
        <v>0</v>
      </c>
      <c r="N75" s="436">
        <f>M75*(1-'5'!$E$18)</f>
        <v>0</v>
      </c>
      <c r="O75" s="436">
        <f>N75*(1-'5'!$E$18)</f>
        <v>0</v>
      </c>
      <c r="P75" s="436">
        <f>O75*(1-'5'!$E$18)</f>
        <v>0</v>
      </c>
      <c r="Q75" s="436">
        <f>P75*(1-'5'!$E$18)</f>
        <v>0</v>
      </c>
      <c r="R75" s="436">
        <f>Q75*(1-'5'!$E$18)</f>
        <v>0</v>
      </c>
      <c r="S75" s="436">
        <f>R75*(1-'5'!$E$18)</f>
        <v>0</v>
      </c>
      <c r="T75" s="436">
        <f>S75*(1-'5'!$E$18)</f>
        <v>0</v>
      </c>
      <c r="U75" s="436">
        <f>T75*(1-'5'!$E$18)</f>
        <v>0</v>
      </c>
      <c r="V75" s="436">
        <f>U75*(1-'5'!$E$18)</f>
        <v>0</v>
      </c>
      <c r="W75" s="436">
        <f>V75*(1-'5'!$E$18)</f>
        <v>0</v>
      </c>
      <c r="X75" s="436">
        <f>W75*(1-'5'!$E$18)</f>
        <v>0</v>
      </c>
      <c r="Y75" s="436">
        <f>X75*(1-'5'!$E$18)</f>
        <v>0</v>
      </c>
      <c r="Z75" s="436">
        <f>Y75*(1-'5'!$E$18)</f>
        <v>0</v>
      </c>
      <c r="AA75" s="436">
        <f>Z75*(1-'5'!$E$18)</f>
        <v>0</v>
      </c>
      <c r="AB75" s="436">
        <f>AA75*(1-'5'!$E$18)</f>
        <v>0</v>
      </c>
      <c r="AC75" s="436">
        <f>AB75*(1-'5'!$E$18)</f>
        <v>0</v>
      </c>
      <c r="AD75" s="436">
        <f>AC75*(1-'5'!$E$18)</f>
        <v>0</v>
      </c>
      <c r="AE75" s="436">
        <f>AD75*(1-'5'!$E$18)</f>
        <v>0</v>
      </c>
      <c r="AF75" s="436">
        <f>AE75*(1-'5'!$E$18)</f>
        <v>0</v>
      </c>
      <c r="AG75" s="436">
        <f>AF75*(1-'5'!$E$18)</f>
        <v>0</v>
      </c>
      <c r="AH75" s="393">
        <f t="shared" si="12"/>
        <v>0</v>
      </c>
      <c r="AI75" s="144"/>
    </row>
    <row r="76" spans="2:36" s="124" customFormat="1">
      <c r="B76" s="434">
        <f>'4'!H10</f>
        <v>0</v>
      </c>
      <c r="C76" s="435">
        <f t="shared" si="11"/>
        <v>0</v>
      </c>
      <c r="D76" s="436">
        <f>IF('4'!AB10=0,0,'13'!D42*'4'!AH10)</f>
        <v>0</v>
      </c>
      <c r="E76" s="436">
        <f>D76*(1-'5'!$E$18)</f>
        <v>0</v>
      </c>
      <c r="F76" s="436">
        <f>E76*(1-'5'!$E$18)</f>
        <v>0</v>
      </c>
      <c r="G76" s="436">
        <f>F76*(1-'5'!$E$18)</f>
        <v>0</v>
      </c>
      <c r="H76" s="436">
        <f>G76*(1-'5'!$E$18)</f>
        <v>0</v>
      </c>
      <c r="I76" s="436">
        <f>H76*(1-'5'!$E$18)</f>
        <v>0</v>
      </c>
      <c r="J76" s="436">
        <f>I76*(1-'5'!$E$18)</f>
        <v>0</v>
      </c>
      <c r="K76" s="436">
        <f>J76*(1-'5'!$E$18)</f>
        <v>0</v>
      </c>
      <c r="L76" s="436">
        <f>K76*(1-'5'!$E$18)</f>
        <v>0</v>
      </c>
      <c r="M76" s="436">
        <f>L76*(1-'5'!$E$18)</f>
        <v>0</v>
      </c>
      <c r="N76" s="436">
        <f>M76*(1-'5'!$E$18)</f>
        <v>0</v>
      </c>
      <c r="O76" s="436">
        <f>N76*(1-'5'!$E$18)</f>
        <v>0</v>
      </c>
      <c r="P76" s="436">
        <f>O76*(1-'5'!$E$18)</f>
        <v>0</v>
      </c>
      <c r="Q76" s="436">
        <f>P76*(1-'5'!$E$18)</f>
        <v>0</v>
      </c>
      <c r="R76" s="436">
        <f>Q76*(1-'5'!$E$18)</f>
        <v>0</v>
      </c>
      <c r="S76" s="436">
        <f>R76*(1-'5'!$E$18)</f>
        <v>0</v>
      </c>
      <c r="T76" s="436">
        <f>S76*(1-'5'!$E$18)</f>
        <v>0</v>
      </c>
      <c r="U76" s="436">
        <f>T76*(1-'5'!$E$18)</f>
        <v>0</v>
      </c>
      <c r="V76" s="436">
        <f>U76*(1-'5'!$E$18)</f>
        <v>0</v>
      </c>
      <c r="W76" s="436">
        <f>V76*(1-'5'!$E$18)</f>
        <v>0</v>
      </c>
      <c r="X76" s="436">
        <f>W76*(1-'5'!$E$18)</f>
        <v>0</v>
      </c>
      <c r="Y76" s="436">
        <f>X76*(1-'5'!$E$18)</f>
        <v>0</v>
      </c>
      <c r="Z76" s="436">
        <f>Y76*(1-'5'!$E$18)</f>
        <v>0</v>
      </c>
      <c r="AA76" s="436">
        <f>Z76*(1-'5'!$E$18)</f>
        <v>0</v>
      </c>
      <c r="AB76" s="436">
        <f>AA76*(1-'5'!$E$18)</f>
        <v>0</v>
      </c>
      <c r="AC76" s="436">
        <f>AB76*(1-'5'!$E$18)</f>
        <v>0</v>
      </c>
      <c r="AD76" s="436">
        <f>AC76*(1-'5'!$E$18)</f>
        <v>0</v>
      </c>
      <c r="AE76" s="436">
        <f>AD76*(1-'5'!$E$18)</f>
        <v>0</v>
      </c>
      <c r="AF76" s="436">
        <f>AE76*(1-'5'!$E$18)</f>
        <v>0</v>
      </c>
      <c r="AG76" s="436">
        <f>AF76*(1-'5'!$E$18)</f>
        <v>0</v>
      </c>
      <c r="AH76" s="393">
        <f t="shared" si="12"/>
        <v>0</v>
      </c>
      <c r="AI76" s="144"/>
    </row>
    <row r="77" spans="2:36" s="124" customFormat="1">
      <c r="B77" s="434">
        <f>'4'!H11</f>
        <v>0</v>
      </c>
      <c r="C77" s="435">
        <f t="shared" si="11"/>
        <v>0</v>
      </c>
      <c r="D77" s="436">
        <f>IF('4'!AB11=0,0,'13'!D43*'4'!AH11)</f>
        <v>0</v>
      </c>
      <c r="E77" s="436">
        <f>D77*(1-'5'!$E$18)</f>
        <v>0</v>
      </c>
      <c r="F77" s="436">
        <f>E77*(1-'5'!$E$18)</f>
        <v>0</v>
      </c>
      <c r="G77" s="436">
        <f>F77*(1-'5'!$E$18)</f>
        <v>0</v>
      </c>
      <c r="H77" s="436">
        <f>G77*(1-'5'!$E$18)</f>
        <v>0</v>
      </c>
      <c r="I77" s="436">
        <f>H77*(1-'5'!$E$18)</f>
        <v>0</v>
      </c>
      <c r="J77" s="436">
        <f>I77*(1-'5'!$E$18)</f>
        <v>0</v>
      </c>
      <c r="K77" s="436">
        <f>J77*(1-'5'!$E$18)</f>
        <v>0</v>
      </c>
      <c r="L77" s="436">
        <f>K77*(1-'5'!$E$18)</f>
        <v>0</v>
      </c>
      <c r="M77" s="436">
        <f>L77*(1-'5'!$E$18)</f>
        <v>0</v>
      </c>
      <c r="N77" s="436">
        <f>M77*(1-'5'!$E$18)</f>
        <v>0</v>
      </c>
      <c r="O77" s="436">
        <f>N77*(1-'5'!$E$18)</f>
        <v>0</v>
      </c>
      <c r="P77" s="436">
        <f>O77*(1-'5'!$E$18)</f>
        <v>0</v>
      </c>
      <c r="Q77" s="436">
        <f>P77*(1-'5'!$E$18)</f>
        <v>0</v>
      </c>
      <c r="R77" s="436">
        <f>Q77*(1-'5'!$E$18)</f>
        <v>0</v>
      </c>
      <c r="S77" s="436">
        <f>R77*(1-'5'!$E$18)</f>
        <v>0</v>
      </c>
      <c r="T77" s="436">
        <f>S77*(1-'5'!$E$18)</f>
        <v>0</v>
      </c>
      <c r="U77" s="436">
        <f>T77*(1-'5'!$E$18)</f>
        <v>0</v>
      </c>
      <c r="V77" s="436">
        <f>U77*(1-'5'!$E$18)</f>
        <v>0</v>
      </c>
      <c r="W77" s="436">
        <f>V77*(1-'5'!$E$18)</f>
        <v>0</v>
      </c>
      <c r="X77" s="436">
        <f>W77*(1-'5'!$E$18)</f>
        <v>0</v>
      </c>
      <c r="Y77" s="436">
        <f>X77*(1-'5'!$E$18)</f>
        <v>0</v>
      </c>
      <c r="Z77" s="436">
        <f>Y77*(1-'5'!$E$18)</f>
        <v>0</v>
      </c>
      <c r="AA77" s="436">
        <f>Z77*(1-'5'!$E$18)</f>
        <v>0</v>
      </c>
      <c r="AB77" s="436">
        <f>AA77*(1-'5'!$E$18)</f>
        <v>0</v>
      </c>
      <c r="AC77" s="436">
        <f>AB77*(1-'5'!$E$18)</f>
        <v>0</v>
      </c>
      <c r="AD77" s="436">
        <f>AC77*(1-'5'!$E$18)</f>
        <v>0</v>
      </c>
      <c r="AE77" s="436">
        <f>AD77*(1-'5'!$E$18)</f>
        <v>0</v>
      </c>
      <c r="AF77" s="436">
        <f>AE77*(1-'5'!$E$18)</f>
        <v>0</v>
      </c>
      <c r="AG77" s="436">
        <f>AF77*(1-'5'!$E$18)</f>
        <v>0</v>
      </c>
      <c r="AH77" s="393">
        <f t="shared" si="12"/>
        <v>0</v>
      </c>
      <c r="AI77" s="144"/>
    </row>
    <row r="78" spans="2:36" s="124" customFormat="1">
      <c r="B78" s="434">
        <f>'4'!H12</f>
        <v>0</v>
      </c>
      <c r="C78" s="435">
        <f t="shared" si="11"/>
        <v>0</v>
      </c>
      <c r="D78" s="436">
        <f>IF('4'!AB12=0,0,'13'!D44*'4'!AH12)</f>
        <v>0</v>
      </c>
      <c r="E78" s="436">
        <f>D78*(1-'5'!$E$18)</f>
        <v>0</v>
      </c>
      <c r="F78" s="436">
        <f>E78*(1-'5'!$E$18)</f>
        <v>0</v>
      </c>
      <c r="G78" s="436">
        <f>F78*(1-'5'!$E$18)</f>
        <v>0</v>
      </c>
      <c r="H78" s="436">
        <f>G78*(1-'5'!$E$18)</f>
        <v>0</v>
      </c>
      <c r="I78" s="436">
        <f>H78*(1-'5'!$E$18)</f>
        <v>0</v>
      </c>
      <c r="J78" s="436">
        <f>I78*(1-'5'!$E$18)</f>
        <v>0</v>
      </c>
      <c r="K78" s="436">
        <f>J78*(1-'5'!$E$18)</f>
        <v>0</v>
      </c>
      <c r="L78" s="436">
        <f>K78*(1-'5'!$E$18)</f>
        <v>0</v>
      </c>
      <c r="M78" s="436">
        <f>L78*(1-'5'!$E$18)</f>
        <v>0</v>
      </c>
      <c r="N78" s="436">
        <f>M78*(1-'5'!$E$18)</f>
        <v>0</v>
      </c>
      <c r="O78" s="436">
        <f>N78*(1-'5'!$E$18)</f>
        <v>0</v>
      </c>
      <c r="P78" s="436">
        <f>O78*(1-'5'!$E$18)</f>
        <v>0</v>
      </c>
      <c r="Q78" s="436">
        <f>P78*(1-'5'!$E$18)</f>
        <v>0</v>
      </c>
      <c r="R78" s="436">
        <f>Q78*(1-'5'!$E$18)</f>
        <v>0</v>
      </c>
      <c r="S78" s="436">
        <f>R78*(1-'5'!$E$18)</f>
        <v>0</v>
      </c>
      <c r="T78" s="436">
        <f>S78*(1-'5'!$E$18)</f>
        <v>0</v>
      </c>
      <c r="U78" s="436">
        <f>T78*(1-'5'!$E$18)</f>
        <v>0</v>
      </c>
      <c r="V78" s="436">
        <f>U78*(1-'5'!$E$18)</f>
        <v>0</v>
      </c>
      <c r="W78" s="436">
        <f>V78*(1-'5'!$E$18)</f>
        <v>0</v>
      </c>
      <c r="X78" s="436">
        <f>W78*(1-'5'!$E$18)</f>
        <v>0</v>
      </c>
      <c r="Y78" s="436">
        <f>X78*(1-'5'!$E$18)</f>
        <v>0</v>
      </c>
      <c r="Z78" s="436">
        <f>Y78*(1-'5'!$E$18)</f>
        <v>0</v>
      </c>
      <c r="AA78" s="436">
        <f>Z78*(1-'5'!$E$18)</f>
        <v>0</v>
      </c>
      <c r="AB78" s="436">
        <f>AA78*(1-'5'!$E$18)</f>
        <v>0</v>
      </c>
      <c r="AC78" s="436">
        <f>AB78*(1-'5'!$E$18)</f>
        <v>0</v>
      </c>
      <c r="AD78" s="436">
        <f>AC78*(1-'5'!$E$18)</f>
        <v>0</v>
      </c>
      <c r="AE78" s="436">
        <f>AD78*(1-'5'!$E$18)</f>
        <v>0</v>
      </c>
      <c r="AF78" s="436">
        <f>AE78*(1-'5'!$E$18)</f>
        <v>0</v>
      </c>
      <c r="AG78" s="436">
        <f>AF78*(1-'5'!$E$18)</f>
        <v>0</v>
      </c>
      <c r="AH78" s="393">
        <f t="shared" si="12"/>
        <v>0</v>
      </c>
      <c r="AI78" s="144"/>
    </row>
    <row r="79" spans="2:36" s="124" customFormat="1">
      <c r="B79" s="434">
        <f>'4'!H13</f>
        <v>0</v>
      </c>
      <c r="C79" s="435">
        <f t="shared" si="11"/>
        <v>0</v>
      </c>
      <c r="D79" s="436">
        <f>IF('4'!AB13=0,0,'13'!D45*'4'!AH13)</f>
        <v>0</v>
      </c>
      <c r="E79" s="436">
        <f>D79*(1-'5'!$E$18)</f>
        <v>0</v>
      </c>
      <c r="F79" s="436">
        <f>E79*(1-'5'!$E$18)</f>
        <v>0</v>
      </c>
      <c r="G79" s="436">
        <f>F79*(1-'5'!$E$18)</f>
        <v>0</v>
      </c>
      <c r="H79" s="436">
        <f>G79*(1-'5'!$E$18)</f>
        <v>0</v>
      </c>
      <c r="I79" s="436">
        <f>H79*(1-'5'!$E$18)</f>
        <v>0</v>
      </c>
      <c r="J79" s="436">
        <f>I79*(1-'5'!$E$18)</f>
        <v>0</v>
      </c>
      <c r="K79" s="436">
        <f>J79*(1-'5'!$E$18)</f>
        <v>0</v>
      </c>
      <c r="L79" s="436">
        <f>K79*(1-'5'!$E$18)</f>
        <v>0</v>
      </c>
      <c r="M79" s="436">
        <f>L79*(1-'5'!$E$18)</f>
        <v>0</v>
      </c>
      <c r="N79" s="436">
        <f>M79*(1-'5'!$E$18)</f>
        <v>0</v>
      </c>
      <c r="O79" s="436">
        <f>N79*(1-'5'!$E$18)</f>
        <v>0</v>
      </c>
      <c r="P79" s="436">
        <f>O79*(1-'5'!$E$18)</f>
        <v>0</v>
      </c>
      <c r="Q79" s="436">
        <f>P79*(1-'5'!$E$18)</f>
        <v>0</v>
      </c>
      <c r="R79" s="436">
        <f>Q79*(1-'5'!$E$18)</f>
        <v>0</v>
      </c>
      <c r="S79" s="436">
        <f>R79*(1-'5'!$E$18)</f>
        <v>0</v>
      </c>
      <c r="T79" s="436">
        <f>S79*(1-'5'!$E$18)</f>
        <v>0</v>
      </c>
      <c r="U79" s="436">
        <f>T79*(1-'5'!$E$18)</f>
        <v>0</v>
      </c>
      <c r="V79" s="436">
        <f>U79*(1-'5'!$E$18)</f>
        <v>0</v>
      </c>
      <c r="W79" s="436">
        <f>V79*(1-'5'!$E$18)</f>
        <v>0</v>
      </c>
      <c r="X79" s="436">
        <f>W79*(1-'5'!$E$18)</f>
        <v>0</v>
      </c>
      <c r="Y79" s="436">
        <f>X79*(1-'5'!$E$18)</f>
        <v>0</v>
      </c>
      <c r="Z79" s="436">
        <f>Y79*(1-'5'!$E$18)</f>
        <v>0</v>
      </c>
      <c r="AA79" s="436">
        <f>Z79*(1-'5'!$E$18)</f>
        <v>0</v>
      </c>
      <c r="AB79" s="436">
        <f>AA79*(1-'5'!$E$18)</f>
        <v>0</v>
      </c>
      <c r="AC79" s="436">
        <f>AB79*(1-'5'!$E$18)</f>
        <v>0</v>
      </c>
      <c r="AD79" s="436">
        <f>AC79*(1-'5'!$E$18)</f>
        <v>0</v>
      </c>
      <c r="AE79" s="436">
        <f>AD79*(1-'5'!$E$18)</f>
        <v>0</v>
      </c>
      <c r="AF79" s="436">
        <f>AE79*(1-'5'!$E$18)</f>
        <v>0</v>
      </c>
      <c r="AG79" s="436">
        <f>AF79*(1-'5'!$E$18)</f>
        <v>0</v>
      </c>
      <c r="AH79" s="393">
        <f t="shared" si="12"/>
        <v>0</v>
      </c>
      <c r="AI79" s="144"/>
      <c r="AJ79" s="437"/>
    </row>
    <row r="80" spans="2:36" s="124" customFormat="1">
      <c r="B80" s="434">
        <f>'4'!H14</f>
        <v>0</v>
      </c>
      <c r="C80" s="435">
        <f t="shared" si="11"/>
        <v>0</v>
      </c>
      <c r="D80" s="436">
        <f>IF('4'!AB14=0,0,'13'!D46*'4'!AH14)</f>
        <v>0</v>
      </c>
      <c r="E80" s="436">
        <f>D80*(1-'5'!$E$18)</f>
        <v>0</v>
      </c>
      <c r="F80" s="436">
        <f>E80*(1-'5'!$E$18)</f>
        <v>0</v>
      </c>
      <c r="G80" s="436">
        <f>F80*(1-'5'!$E$18)</f>
        <v>0</v>
      </c>
      <c r="H80" s="436">
        <f>G80*(1-'5'!$E$18)</f>
        <v>0</v>
      </c>
      <c r="I80" s="436">
        <f>H80*(1-'5'!$E$18)</f>
        <v>0</v>
      </c>
      <c r="J80" s="436">
        <f>I80*(1-'5'!$E$18)</f>
        <v>0</v>
      </c>
      <c r="K80" s="436">
        <f>J80*(1-'5'!$E$18)</f>
        <v>0</v>
      </c>
      <c r="L80" s="436">
        <f>K80*(1-'5'!$E$18)</f>
        <v>0</v>
      </c>
      <c r="M80" s="436">
        <f>L80*(1-'5'!$E$18)</f>
        <v>0</v>
      </c>
      <c r="N80" s="436">
        <f>M80*(1-'5'!$E$18)</f>
        <v>0</v>
      </c>
      <c r="O80" s="436">
        <f>N80*(1-'5'!$E$18)</f>
        <v>0</v>
      </c>
      <c r="P80" s="436">
        <f>O80*(1-'5'!$E$18)</f>
        <v>0</v>
      </c>
      <c r="Q80" s="436">
        <f>P80*(1-'5'!$E$18)</f>
        <v>0</v>
      </c>
      <c r="R80" s="436">
        <f>Q80*(1-'5'!$E$18)</f>
        <v>0</v>
      </c>
      <c r="S80" s="436">
        <f>R80*(1-'5'!$E$18)</f>
        <v>0</v>
      </c>
      <c r="T80" s="436">
        <f>S80*(1-'5'!$E$18)</f>
        <v>0</v>
      </c>
      <c r="U80" s="436">
        <f>T80*(1-'5'!$E$18)</f>
        <v>0</v>
      </c>
      <c r="V80" s="436">
        <f>U80*(1-'5'!$E$18)</f>
        <v>0</v>
      </c>
      <c r="W80" s="436">
        <f>V80*(1-'5'!$E$18)</f>
        <v>0</v>
      </c>
      <c r="X80" s="436">
        <f>W80*(1-'5'!$E$18)</f>
        <v>0</v>
      </c>
      <c r="Y80" s="436">
        <f>X80*(1-'5'!$E$18)</f>
        <v>0</v>
      </c>
      <c r="Z80" s="436">
        <f>Y80*(1-'5'!$E$18)</f>
        <v>0</v>
      </c>
      <c r="AA80" s="436">
        <f>Z80*(1-'5'!$E$18)</f>
        <v>0</v>
      </c>
      <c r="AB80" s="436">
        <f>AA80*(1-'5'!$E$18)</f>
        <v>0</v>
      </c>
      <c r="AC80" s="436">
        <f>AB80*(1-'5'!$E$18)</f>
        <v>0</v>
      </c>
      <c r="AD80" s="436">
        <f>AC80*(1-'5'!$E$18)</f>
        <v>0</v>
      </c>
      <c r="AE80" s="436">
        <f>AD80*(1-'5'!$E$18)</f>
        <v>0</v>
      </c>
      <c r="AF80" s="436">
        <f>AE80*(1-'5'!$E$18)</f>
        <v>0</v>
      </c>
      <c r="AG80" s="436">
        <f>AF80*(1-'5'!$E$18)</f>
        <v>0</v>
      </c>
      <c r="AH80" s="393">
        <f t="shared" si="12"/>
        <v>0</v>
      </c>
      <c r="AI80" s="144"/>
    </row>
    <row r="81" spans="2:35" s="124" customFormat="1">
      <c r="B81" s="434">
        <f>'4'!H15</f>
        <v>0</v>
      </c>
      <c r="C81" s="435">
        <f t="shared" si="11"/>
        <v>0</v>
      </c>
      <c r="D81" s="436">
        <f>IF('4'!AB15=0,0,'13'!D47*'4'!AH15)</f>
        <v>0</v>
      </c>
      <c r="E81" s="436">
        <f>D81*(1-'5'!$E$18)</f>
        <v>0</v>
      </c>
      <c r="F81" s="436">
        <f>E81*(1-'5'!$E$18)</f>
        <v>0</v>
      </c>
      <c r="G81" s="436">
        <f>F81*(1-'5'!$E$18)</f>
        <v>0</v>
      </c>
      <c r="H81" s="436">
        <f>G81*(1-'5'!$E$18)</f>
        <v>0</v>
      </c>
      <c r="I81" s="436">
        <f>H81*(1-'5'!$E$18)</f>
        <v>0</v>
      </c>
      <c r="J81" s="436">
        <f>I81*(1-'5'!$E$18)</f>
        <v>0</v>
      </c>
      <c r="K81" s="436">
        <f>J81*(1-'5'!$E$18)</f>
        <v>0</v>
      </c>
      <c r="L81" s="436">
        <f>K81*(1-'5'!$E$18)</f>
        <v>0</v>
      </c>
      <c r="M81" s="436">
        <f>L81*(1-'5'!$E$18)</f>
        <v>0</v>
      </c>
      <c r="N81" s="436">
        <f>M81*(1-'5'!$E$18)</f>
        <v>0</v>
      </c>
      <c r="O81" s="436">
        <f>N81*(1-'5'!$E$18)</f>
        <v>0</v>
      </c>
      <c r="P81" s="436">
        <f>O81*(1-'5'!$E$18)</f>
        <v>0</v>
      </c>
      <c r="Q81" s="436">
        <f>P81*(1-'5'!$E$18)</f>
        <v>0</v>
      </c>
      <c r="R81" s="436">
        <f>Q81*(1-'5'!$E$18)</f>
        <v>0</v>
      </c>
      <c r="S81" s="436">
        <f>R81*(1-'5'!$E$18)</f>
        <v>0</v>
      </c>
      <c r="T81" s="436">
        <f>S81*(1-'5'!$E$18)</f>
        <v>0</v>
      </c>
      <c r="U81" s="436">
        <f>T81*(1-'5'!$E$18)</f>
        <v>0</v>
      </c>
      <c r="V81" s="436">
        <f>U81*(1-'5'!$E$18)</f>
        <v>0</v>
      </c>
      <c r="W81" s="436">
        <f>V81*(1-'5'!$E$18)</f>
        <v>0</v>
      </c>
      <c r="X81" s="436">
        <f>W81*(1-'5'!$E$18)</f>
        <v>0</v>
      </c>
      <c r="Y81" s="436">
        <f>X81*(1-'5'!$E$18)</f>
        <v>0</v>
      </c>
      <c r="Z81" s="436">
        <f>Y81*(1-'5'!$E$18)</f>
        <v>0</v>
      </c>
      <c r="AA81" s="436">
        <f>Z81*(1-'5'!$E$18)</f>
        <v>0</v>
      </c>
      <c r="AB81" s="436">
        <f>AA81*(1-'5'!$E$18)</f>
        <v>0</v>
      </c>
      <c r="AC81" s="436">
        <f>AB81*(1-'5'!$E$18)</f>
        <v>0</v>
      </c>
      <c r="AD81" s="436">
        <f>AC81*(1-'5'!$E$18)</f>
        <v>0</v>
      </c>
      <c r="AE81" s="436">
        <f>AD81*(1-'5'!$E$18)</f>
        <v>0</v>
      </c>
      <c r="AF81" s="436">
        <f>AE81*(1-'5'!$E$18)</f>
        <v>0</v>
      </c>
      <c r="AG81" s="436">
        <f>AF81*(1-'5'!$E$18)</f>
        <v>0</v>
      </c>
      <c r="AH81" s="393">
        <f t="shared" si="12"/>
        <v>0</v>
      </c>
      <c r="AI81" s="144"/>
    </row>
    <row r="82" spans="2:35" s="124" customFormat="1">
      <c r="B82" s="434">
        <f>'4'!H16</f>
        <v>0</v>
      </c>
      <c r="C82" s="435">
        <f t="shared" si="11"/>
        <v>0</v>
      </c>
      <c r="D82" s="436">
        <f>IF('4'!AB16=0,0,'13'!D48*'4'!AH16)</f>
        <v>0</v>
      </c>
      <c r="E82" s="436">
        <f>D82*(1-'5'!$E$18)</f>
        <v>0</v>
      </c>
      <c r="F82" s="436">
        <f>E82*(1-'5'!$E$18)</f>
        <v>0</v>
      </c>
      <c r="G82" s="436">
        <f>F82*(1-'5'!$E$18)</f>
        <v>0</v>
      </c>
      <c r="H82" s="436">
        <f>G82*(1-'5'!$E$18)</f>
        <v>0</v>
      </c>
      <c r="I82" s="436">
        <f>H82*(1-'5'!$E$18)</f>
        <v>0</v>
      </c>
      <c r="J82" s="436">
        <f>I82*(1-'5'!$E$18)</f>
        <v>0</v>
      </c>
      <c r="K82" s="436">
        <f>J82*(1-'5'!$E$18)</f>
        <v>0</v>
      </c>
      <c r="L82" s="436">
        <f>K82*(1-'5'!$E$18)</f>
        <v>0</v>
      </c>
      <c r="M82" s="436">
        <f>L82*(1-'5'!$E$18)</f>
        <v>0</v>
      </c>
      <c r="N82" s="436">
        <f>M82*(1-'5'!$E$18)</f>
        <v>0</v>
      </c>
      <c r="O82" s="436">
        <f>N82*(1-'5'!$E$18)</f>
        <v>0</v>
      </c>
      <c r="P82" s="436">
        <f>O82*(1-'5'!$E$18)</f>
        <v>0</v>
      </c>
      <c r="Q82" s="436">
        <f>P82*(1-'5'!$E$18)</f>
        <v>0</v>
      </c>
      <c r="R82" s="436">
        <f>Q82*(1-'5'!$E$18)</f>
        <v>0</v>
      </c>
      <c r="S82" s="436">
        <f>R82*(1-'5'!$E$18)</f>
        <v>0</v>
      </c>
      <c r="T82" s="436">
        <f>S82*(1-'5'!$E$18)</f>
        <v>0</v>
      </c>
      <c r="U82" s="436">
        <f>T82*(1-'5'!$E$18)</f>
        <v>0</v>
      </c>
      <c r="V82" s="436">
        <f>U82*(1-'5'!$E$18)</f>
        <v>0</v>
      </c>
      <c r="W82" s="436">
        <f>V82*(1-'5'!$E$18)</f>
        <v>0</v>
      </c>
      <c r="X82" s="436">
        <f>W82*(1-'5'!$E$18)</f>
        <v>0</v>
      </c>
      <c r="Y82" s="436">
        <f>X82*(1-'5'!$E$18)</f>
        <v>0</v>
      </c>
      <c r="Z82" s="436">
        <f>Y82*(1-'5'!$E$18)</f>
        <v>0</v>
      </c>
      <c r="AA82" s="436">
        <f>Z82*(1-'5'!$E$18)</f>
        <v>0</v>
      </c>
      <c r="AB82" s="436">
        <f>AA82*(1-'5'!$E$18)</f>
        <v>0</v>
      </c>
      <c r="AC82" s="436">
        <f>AB82*(1-'5'!$E$18)</f>
        <v>0</v>
      </c>
      <c r="AD82" s="436">
        <f>AC82*(1-'5'!$E$18)</f>
        <v>0</v>
      </c>
      <c r="AE82" s="436">
        <f>AD82*(1-'5'!$E$18)</f>
        <v>0</v>
      </c>
      <c r="AF82" s="436">
        <f>AE82*(1-'5'!$E$18)</f>
        <v>0</v>
      </c>
      <c r="AG82" s="436">
        <f>AF82*(1-'5'!$E$18)</f>
        <v>0</v>
      </c>
      <c r="AH82" s="393">
        <f t="shared" si="12"/>
        <v>0</v>
      </c>
      <c r="AI82" s="144"/>
    </row>
    <row r="83" spans="2:35" s="124" customFormat="1">
      <c r="B83" s="434">
        <f>'4'!H17</f>
        <v>0</v>
      </c>
      <c r="C83" s="435">
        <f t="shared" si="11"/>
        <v>0</v>
      </c>
      <c r="D83" s="436">
        <f>IF('4'!AB17=0,0,'13'!D49*'4'!AH17)</f>
        <v>0</v>
      </c>
      <c r="E83" s="436">
        <f>D83*(1-'5'!$E$18)</f>
        <v>0</v>
      </c>
      <c r="F83" s="436">
        <f>E83*(1-'5'!$E$18)</f>
        <v>0</v>
      </c>
      <c r="G83" s="436">
        <f>F83*(1-'5'!$E$18)</f>
        <v>0</v>
      </c>
      <c r="H83" s="436">
        <f>G83*(1-'5'!$E$18)</f>
        <v>0</v>
      </c>
      <c r="I83" s="436">
        <f>H83*(1-'5'!$E$18)</f>
        <v>0</v>
      </c>
      <c r="J83" s="436">
        <f>I83*(1-'5'!$E$18)</f>
        <v>0</v>
      </c>
      <c r="K83" s="436">
        <f>J83*(1-'5'!$E$18)</f>
        <v>0</v>
      </c>
      <c r="L83" s="436">
        <f>K83*(1-'5'!$E$18)</f>
        <v>0</v>
      </c>
      <c r="M83" s="436">
        <f>L83*(1-'5'!$E$18)</f>
        <v>0</v>
      </c>
      <c r="N83" s="436">
        <f>M83*(1-'5'!$E$18)</f>
        <v>0</v>
      </c>
      <c r="O83" s="436">
        <f>N83*(1-'5'!$E$18)</f>
        <v>0</v>
      </c>
      <c r="P83" s="436">
        <f>O83*(1-'5'!$E$18)</f>
        <v>0</v>
      </c>
      <c r="Q83" s="436">
        <f>P83*(1-'5'!$E$18)</f>
        <v>0</v>
      </c>
      <c r="R83" s="436">
        <f>Q83*(1-'5'!$E$18)</f>
        <v>0</v>
      </c>
      <c r="S83" s="436">
        <f>R83*(1-'5'!$E$18)</f>
        <v>0</v>
      </c>
      <c r="T83" s="436">
        <f>S83*(1-'5'!$E$18)</f>
        <v>0</v>
      </c>
      <c r="U83" s="436">
        <f>T83*(1-'5'!$E$18)</f>
        <v>0</v>
      </c>
      <c r="V83" s="436">
        <f>U83*(1-'5'!$E$18)</f>
        <v>0</v>
      </c>
      <c r="W83" s="436">
        <f>V83*(1-'5'!$E$18)</f>
        <v>0</v>
      </c>
      <c r="X83" s="436">
        <f>W83*(1-'5'!$E$18)</f>
        <v>0</v>
      </c>
      <c r="Y83" s="436">
        <f>X83*(1-'5'!$E$18)</f>
        <v>0</v>
      </c>
      <c r="Z83" s="436">
        <f>Y83*(1-'5'!$E$18)</f>
        <v>0</v>
      </c>
      <c r="AA83" s="436">
        <f>Z83*(1-'5'!$E$18)</f>
        <v>0</v>
      </c>
      <c r="AB83" s="436">
        <f>AA83*(1-'5'!$E$18)</f>
        <v>0</v>
      </c>
      <c r="AC83" s="436">
        <f>AB83*(1-'5'!$E$18)</f>
        <v>0</v>
      </c>
      <c r="AD83" s="436">
        <f>AC83*(1-'5'!$E$18)</f>
        <v>0</v>
      </c>
      <c r="AE83" s="436">
        <f>AD83*(1-'5'!$E$18)</f>
        <v>0</v>
      </c>
      <c r="AF83" s="436">
        <f>AE83*(1-'5'!$E$18)</f>
        <v>0</v>
      </c>
      <c r="AG83" s="436">
        <f>AF83*(1-'5'!$E$18)</f>
        <v>0</v>
      </c>
      <c r="AH83" s="393">
        <f t="shared" si="12"/>
        <v>0</v>
      </c>
      <c r="AI83" s="144"/>
    </row>
    <row r="84" spans="2:35" s="124" customFormat="1">
      <c r="B84" s="434">
        <f>'4'!H18</f>
        <v>0</v>
      </c>
      <c r="C84" s="435">
        <f t="shared" si="11"/>
        <v>0</v>
      </c>
      <c r="D84" s="436">
        <f>IF('4'!AB18=0,0,'13'!D50*'4'!AH18)</f>
        <v>0</v>
      </c>
      <c r="E84" s="436">
        <f>D84*(1-'5'!$E$18)</f>
        <v>0</v>
      </c>
      <c r="F84" s="436">
        <f>E84*(1-'5'!$E$18)</f>
        <v>0</v>
      </c>
      <c r="G84" s="436">
        <f>F84*(1-'5'!$E$18)</f>
        <v>0</v>
      </c>
      <c r="H84" s="436">
        <f>G84*(1-'5'!$E$18)</f>
        <v>0</v>
      </c>
      <c r="I84" s="436">
        <f>H84*(1-'5'!$E$18)</f>
        <v>0</v>
      </c>
      <c r="J84" s="436">
        <f>I84*(1-'5'!$E$18)</f>
        <v>0</v>
      </c>
      <c r="K84" s="436">
        <f>J84*(1-'5'!$E$18)</f>
        <v>0</v>
      </c>
      <c r="L84" s="436">
        <f>K84*(1-'5'!$E$18)</f>
        <v>0</v>
      </c>
      <c r="M84" s="436">
        <f>L84*(1-'5'!$E$18)</f>
        <v>0</v>
      </c>
      <c r="N84" s="436">
        <f>M84*(1-'5'!$E$18)</f>
        <v>0</v>
      </c>
      <c r="O84" s="436">
        <f>N84*(1-'5'!$E$18)</f>
        <v>0</v>
      </c>
      <c r="P84" s="436">
        <f>O84*(1-'5'!$E$18)</f>
        <v>0</v>
      </c>
      <c r="Q84" s="436">
        <f>P84*(1-'5'!$E$18)</f>
        <v>0</v>
      </c>
      <c r="R84" s="436">
        <f>Q84*(1-'5'!$E$18)</f>
        <v>0</v>
      </c>
      <c r="S84" s="436">
        <f>R84*(1-'5'!$E$18)</f>
        <v>0</v>
      </c>
      <c r="T84" s="436">
        <f>S84*(1-'5'!$E$18)</f>
        <v>0</v>
      </c>
      <c r="U84" s="436">
        <f>T84*(1-'5'!$E$18)</f>
        <v>0</v>
      </c>
      <c r="V84" s="436">
        <f>U84*(1-'5'!$E$18)</f>
        <v>0</v>
      </c>
      <c r="W84" s="436">
        <f>V84*(1-'5'!$E$18)</f>
        <v>0</v>
      </c>
      <c r="X84" s="436">
        <f>W84*(1-'5'!$E$18)</f>
        <v>0</v>
      </c>
      <c r="Y84" s="436">
        <f>X84*(1-'5'!$E$18)</f>
        <v>0</v>
      </c>
      <c r="Z84" s="436">
        <f>Y84*(1-'5'!$E$18)</f>
        <v>0</v>
      </c>
      <c r="AA84" s="436">
        <f>Z84*(1-'5'!$E$18)</f>
        <v>0</v>
      </c>
      <c r="AB84" s="436">
        <f>AA84*(1-'5'!$E$18)</f>
        <v>0</v>
      </c>
      <c r="AC84" s="436">
        <f>AB84*(1-'5'!$E$18)</f>
        <v>0</v>
      </c>
      <c r="AD84" s="436">
        <f>AC84*(1-'5'!$E$18)</f>
        <v>0</v>
      </c>
      <c r="AE84" s="436">
        <f>AD84*(1-'5'!$E$18)</f>
        <v>0</v>
      </c>
      <c r="AF84" s="436">
        <f>AE84*(1-'5'!$E$18)</f>
        <v>0</v>
      </c>
      <c r="AG84" s="436">
        <f>AF84*(1-'5'!$E$18)</f>
        <v>0</v>
      </c>
      <c r="AH84" s="393">
        <f t="shared" si="12"/>
        <v>0</v>
      </c>
      <c r="AI84" s="144"/>
    </row>
    <row r="85" spans="2:35" s="124" customFormat="1">
      <c r="B85" s="434">
        <f>'4'!H19</f>
        <v>0</v>
      </c>
      <c r="C85" s="435">
        <f t="shared" si="11"/>
        <v>0</v>
      </c>
      <c r="D85" s="436">
        <f>IF('4'!AB19=0,0,'13'!D51*'4'!AH19)</f>
        <v>0</v>
      </c>
      <c r="E85" s="436">
        <f>D85*(1-'5'!$E$18)</f>
        <v>0</v>
      </c>
      <c r="F85" s="436">
        <f>E85*(1-'5'!$E$18)</f>
        <v>0</v>
      </c>
      <c r="G85" s="436">
        <f>F85*(1-'5'!$E$18)</f>
        <v>0</v>
      </c>
      <c r="H85" s="436">
        <f>G85*(1-'5'!$E$18)</f>
        <v>0</v>
      </c>
      <c r="I85" s="436">
        <f>H85*(1-'5'!$E$18)</f>
        <v>0</v>
      </c>
      <c r="J85" s="436">
        <f>I85*(1-'5'!$E$18)</f>
        <v>0</v>
      </c>
      <c r="K85" s="436">
        <f>J85*(1-'5'!$E$18)</f>
        <v>0</v>
      </c>
      <c r="L85" s="436">
        <f>K85*(1-'5'!$E$18)</f>
        <v>0</v>
      </c>
      <c r="M85" s="436">
        <f>L85*(1-'5'!$E$18)</f>
        <v>0</v>
      </c>
      <c r="N85" s="436">
        <f>M85*(1-'5'!$E$18)</f>
        <v>0</v>
      </c>
      <c r="O85" s="436">
        <f>N85*(1-'5'!$E$18)</f>
        <v>0</v>
      </c>
      <c r="P85" s="436">
        <f>O85*(1-'5'!$E$18)</f>
        <v>0</v>
      </c>
      <c r="Q85" s="436">
        <f>P85*(1-'5'!$E$18)</f>
        <v>0</v>
      </c>
      <c r="R85" s="436">
        <f>Q85*(1-'5'!$E$18)</f>
        <v>0</v>
      </c>
      <c r="S85" s="436">
        <f>R85*(1-'5'!$E$18)</f>
        <v>0</v>
      </c>
      <c r="T85" s="436">
        <f>S85*(1-'5'!$E$18)</f>
        <v>0</v>
      </c>
      <c r="U85" s="436">
        <f>T85*(1-'5'!$E$18)</f>
        <v>0</v>
      </c>
      <c r="V85" s="436">
        <f>U85*(1-'5'!$E$18)</f>
        <v>0</v>
      </c>
      <c r="W85" s="436">
        <f>V85*(1-'5'!$E$18)</f>
        <v>0</v>
      </c>
      <c r="X85" s="436">
        <f>W85*(1-'5'!$E$18)</f>
        <v>0</v>
      </c>
      <c r="Y85" s="436">
        <f>X85*(1-'5'!$E$18)</f>
        <v>0</v>
      </c>
      <c r="Z85" s="436">
        <f>Y85*(1-'5'!$E$18)</f>
        <v>0</v>
      </c>
      <c r="AA85" s="436">
        <f>Z85*(1-'5'!$E$18)</f>
        <v>0</v>
      </c>
      <c r="AB85" s="436">
        <f>AA85*(1-'5'!$E$18)</f>
        <v>0</v>
      </c>
      <c r="AC85" s="436">
        <f>AB85*(1-'5'!$E$18)</f>
        <v>0</v>
      </c>
      <c r="AD85" s="436">
        <f>AC85*(1-'5'!$E$18)</f>
        <v>0</v>
      </c>
      <c r="AE85" s="436">
        <f>AD85*(1-'5'!$E$18)</f>
        <v>0</v>
      </c>
      <c r="AF85" s="436">
        <f>AE85*(1-'5'!$E$18)</f>
        <v>0</v>
      </c>
      <c r="AG85" s="436">
        <f>AF85*(1-'5'!$E$18)</f>
        <v>0</v>
      </c>
      <c r="AH85" s="393">
        <f t="shared" si="12"/>
        <v>0</v>
      </c>
      <c r="AI85" s="144"/>
    </row>
    <row r="86" spans="2:35" s="124" customFormat="1">
      <c r="B86" s="434">
        <f>'4'!H20</f>
        <v>0</v>
      </c>
      <c r="C86" s="435">
        <f t="shared" si="11"/>
        <v>0</v>
      </c>
      <c r="D86" s="436">
        <f>IF('4'!AB20=0,0,'13'!D52*'4'!AH20)</f>
        <v>0</v>
      </c>
      <c r="E86" s="436">
        <f>D86*(1-'5'!$E$18)</f>
        <v>0</v>
      </c>
      <c r="F86" s="436">
        <f>E86*(1-'5'!$E$18)</f>
        <v>0</v>
      </c>
      <c r="G86" s="436">
        <f>F86*(1-'5'!$E$18)</f>
        <v>0</v>
      </c>
      <c r="H86" s="436">
        <f>G86*(1-'5'!$E$18)</f>
        <v>0</v>
      </c>
      <c r="I86" s="436">
        <f>H86*(1-'5'!$E$18)</f>
        <v>0</v>
      </c>
      <c r="J86" s="436">
        <f>I86*(1-'5'!$E$18)</f>
        <v>0</v>
      </c>
      <c r="K86" s="436">
        <f>J86*(1-'5'!$E$18)</f>
        <v>0</v>
      </c>
      <c r="L86" s="436">
        <f>K86*(1-'5'!$E$18)</f>
        <v>0</v>
      </c>
      <c r="M86" s="436">
        <f>L86*(1-'5'!$E$18)</f>
        <v>0</v>
      </c>
      <c r="N86" s="436">
        <f>M86*(1-'5'!$E$18)</f>
        <v>0</v>
      </c>
      <c r="O86" s="436">
        <f>N86*(1-'5'!$E$18)</f>
        <v>0</v>
      </c>
      <c r="P86" s="436">
        <f>O86*(1-'5'!$E$18)</f>
        <v>0</v>
      </c>
      <c r="Q86" s="436">
        <f>P86*(1-'5'!$E$18)</f>
        <v>0</v>
      </c>
      <c r="R86" s="436">
        <f>Q86*(1-'5'!$E$18)</f>
        <v>0</v>
      </c>
      <c r="S86" s="436">
        <f>R86*(1-'5'!$E$18)</f>
        <v>0</v>
      </c>
      <c r="T86" s="436">
        <f>S86*(1-'5'!$E$18)</f>
        <v>0</v>
      </c>
      <c r="U86" s="436">
        <f>T86*(1-'5'!$E$18)</f>
        <v>0</v>
      </c>
      <c r="V86" s="436">
        <f>U86*(1-'5'!$E$18)</f>
        <v>0</v>
      </c>
      <c r="W86" s="436">
        <f>V86*(1-'5'!$E$18)</f>
        <v>0</v>
      </c>
      <c r="X86" s="436">
        <f>W86*(1-'5'!$E$18)</f>
        <v>0</v>
      </c>
      <c r="Y86" s="436">
        <f>X86*(1-'5'!$E$18)</f>
        <v>0</v>
      </c>
      <c r="Z86" s="436">
        <f>Y86*(1-'5'!$E$18)</f>
        <v>0</v>
      </c>
      <c r="AA86" s="436">
        <f>Z86*(1-'5'!$E$18)</f>
        <v>0</v>
      </c>
      <c r="AB86" s="436">
        <f>AA86*(1-'5'!$E$18)</f>
        <v>0</v>
      </c>
      <c r="AC86" s="436">
        <f>AB86*(1-'5'!$E$18)</f>
        <v>0</v>
      </c>
      <c r="AD86" s="436">
        <f>AC86*(1-'5'!$E$18)</f>
        <v>0</v>
      </c>
      <c r="AE86" s="436">
        <f>AD86*(1-'5'!$E$18)</f>
        <v>0</v>
      </c>
      <c r="AF86" s="436">
        <f>AE86*(1-'5'!$E$18)</f>
        <v>0</v>
      </c>
      <c r="AG86" s="436">
        <f>AF86*(1-'5'!$E$18)</f>
        <v>0</v>
      </c>
      <c r="AH86" s="393">
        <f t="shared" si="12"/>
        <v>0</v>
      </c>
      <c r="AI86" s="144"/>
    </row>
    <row r="87" spans="2:35" s="124" customFormat="1">
      <c r="B87" s="434">
        <f>'4'!H21</f>
        <v>0</v>
      </c>
      <c r="C87" s="435">
        <f t="shared" si="11"/>
        <v>0</v>
      </c>
      <c r="D87" s="436">
        <f>IF('4'!AB21=0,0,'13'!D53*'4'!AH21)</f>
        <v>0</v>
      </c>
      <c r="E87" s="436">
        <f>D87*(1-'5'!$E$18)</f>
        <v>0</v>
      </c>
      <c r="F87" s="436">
        <f>E87*(1-'5'!$E$18)</f>
        <v>0</v>
      </c>
      <c r="G87" s="436">
        <f>F87*(1-'5'!$E$18)</f>
        <v>0</v>
      </c>
      <c r="H87" s="436">
        <f>G87*(1-'5'!$E$18)</f>
        <v>0</v>
      </c>
      <c r="I87" s="436">
        <f>H87*(1-'5'!$E$18)</f>
        <v>0</v>
      </c>
      <c r="J87" s="436">
        <f>I87*(1-'5'!$E$18)</f>
        <v>0</v>
      </c>
      <c r="K87" s="436">
        <f>J87*(1-'5'!$E$18)</f>
        <v>0</v>
      </c>
      <c r="L87" s="436">
        <f>K87*(1-'5'!$E$18)</f>
        <v>0</v>
      </c>
      <c r="M87" s="436">
        <f>L87*(1-'5'!$E$18)</f>
        <v>0</v>
      </c>
      <c r="N87" s="436">
        <f>M87*(1-'5'!$E$18)</f>
        <v>0</v>
      </c>
      <c r="O87" s="436">
        <f>N87*(1-'5'!$E$18)</f>
        <v>0</v>
      </c>
      <c r="P87" s="436">
        <f>O87*(1-'5'!$E$18)</f>
        <v>0</v>
      </c>
      <c r="Q87" s="436">
        <f>P87*(1-'5'!$E$18)</f>
        <v>0</v>
      </c>
      <c r="R87" s="436">
        <f>Q87*(1-'5'!$E$18)</f>
        <v>0</v>
      </c>
      <c r="S87" s="436">
        <f>R87*(1-'5'!$E$18)</f>
        <v>0</v>
      </c>
      <c r="T87" s="436">
        <f>S87*(1-'5'!$E$18)</f>
        <v>0</v>
      </c>
      <c r="U87" s="436">
        <f>T87*(1-'5'!$E$18)</f>
        <v>0</v>
      </c>
      <c r="V87" s="436">
        <f>U87*(1-'5'!$E$18)</f>
        <v>0</v>
      </c>
      <c r="W87" s="436">
        <f>V87*(1-'5'!$E$18)</f>
        <v>0</v>
      </c>
      <c r="X87" s="436">
        <f>W87*(1-'5'!$E$18)</f>
        <v>0</v>
      </c>
      <c r="Y87" s="436">
        <f>X87*(1-'5'!$E$18)</f>
        <v>0</v>
      </c>
      <c r="Z87" s="436">
        <f>Y87*(1-'5'!$E$18)</f>
        <v>0</v>
      </c>
      <c r="AA87" s="436">
        <f>Z87*(1-'5'!$E$18)</f>
        <v>0</v>
      </c>
      <c r="AB87" s="436">
        <f>AA87*(1-'5'!$E$18)</f>
        <v>0</v>
      </c>
      <c r="AC87" s="436">
        <f>AB87*(1-'5'!$E$18)</f>
        <v>0</v>
      </c>
      <c r="AD87" s="436">
        <f>AC87*(1-'5'!$E$18)</f>
        <v>0</v>
      </c>
      <c r="AE87" s="436">
        <f>AD87*(1-'5'!$E$18)</f>
        <v>0</v>
      </c>
      <c r="AF87" s="436">
        <f>AE87*(1-'5'!$E$18)</f>
        <v>0</v>
      </c>
      <c r="AG87" s="436">
        <f>AF87*(1-'5'!$E$18)</f>
        <v>0</v>
      </c>
      <c r="AH87" s="393">
        <f>SUM(D87:AG87)</f>
        <v>0</v>
      </c>
      <c r="AI87" s="144"/>
    </row>
    <row r="88" spans="2:35" s="124" customFormat="1">
      <c r="B88" s="434">
        <f>'4'!H22</f>
        <v>0</v>
      </c>
      <c r="C88" s="435">
        <f t="shared" si="11"/>
        <v>0</v>
      </c>
      <c r="D88" s="436">
        <f>IF('4'!AB22=0,0,'13'!D54*'4'!AH22)</f>
        <v>0</v>
      </c>
      <c r="E88" s="436">
        <f>D88*(1-'5'!$E$18)</f>
        <v>0</v>
      </c>
      <c r="F88" s="436">
        <f>E88*(1-'5'!$E$18)</f>
        <v>0</v>
      </c>
      <c r="G88" s="436">
        <f>F88*(1-'5'!$E$18)</f>
        <v>0</v>
      </c>
      <c r="H88" s="436">
        <f>G88*(1-'5'!$E$18)</f>
        <v>0</v>
      </c>
      <c r="I88" s="436">
        <f>H88*(1-'5'!$E$18)</f>
        <v>0</v>
      </c>
      <c r="J88" s="436">
        <f>I88*(1-'5'!$E$18)</f>
        <v>0</v>
      </c>
      <c r="K88" s="436">
        <f>J88*(1-'5'!$E$18)</f>
        <v>0</v>
      </c>
      <c r="L88" s="436">
        <f>K88*(1-'5'!$E$18)</f>
        <v>0</v>
      </c>
      <c r="M88" s="436">
        <f>L88*(1-'5'!$E$18)</f>
        <v>0</v>
      </c>
      <c r="N88" s="436">
        <f>M88*(1-'5'!$E$18)</f>
        <v>0</v>
      </c>
      <c r="O88" s="436">
        <f>N88*(1-'5'!$E$18)</f>
        <v>0</v>
      </c>
      <c r="P88" s="436">
        <f>O88*(1-'5'!$E$18)</f>
        <v>0</v>
      </c>
      <c r="Q88" s="436">
        <f>P88*(1-'5'!$E$18)</f>
        <v>0</v>
      </c>
      <c r="R88" s="436">
        <f>Q88*(1-'5'!$E$18)</f>
        <v>0</v>
      </c>
      <c r="S88" s="436">
        <f>R88*(1-'5'!$E$18)</f>
        <v>0</v>
      </c>
      <c r="T88" s="436">
        <f>S88*(1-'5'!$E$18)</f>
        <v>0</v>
      </c>
      <c r="U88" s="436">
        <f>T88*(1-'5'!$E$18)</f>
        <v>0</v>
      </c>
      <c r="V88" s="436">
        <f>U88*(1-'5'!$E$18)</f>
        <v>0</v>
      </c>
      <c r="W88" s="436">
        <f>V88*(1-'5'!$E$18)</f>
        <v>0</v>
      </c>
      <c r="X88" s="436">
        <f>W88*(1-'5'!$E$18)</f>
        <v>0</v>
      </c>
      <c r="Y88" s="436">
        <f>X88*(1-'5'!$E$18)</f>
        <v>0</v>
      </c>
      <c r="Z88" s="436">
        <f>Y88*(1-'5'!$E$18)</f>
        <v>0</v>
      </c>
      <c r="AA88" s="436">
        <f>Z88*(1-'5'!$E$18)</f>
        <v>0</v>
      </c>
      <c r="AB88" s="436">
        <f>AA88*(1-'5'!$E$18)</f>
        <v>0</v>
      </c>
      <c r="AC88" s="436">
        <f>AB88*(1-'5'!$E$18)</f>
        <v>0</v>
      </c>
      <c r="AD88" s="436">
        <f>AC88*(1-'5'!$E$18)</f>
        <v>0</v>
      </c>
      <c r="AE88" s="436">
        <f>AD88*(1-'5'!$E$18)</f>
        <v>0</v>
      </c>
      <c r="AF88" s="436">
        <f>AE88*(1-'5'!$E$18)</f>
        <v>0</v>
      </c>
      <c r="AG88" s="436">
        <f>AF88*(1-'5'!$E$18)</f>
        <v>0</v>
      </c>
      <c r="AH88" s="393">
        <f t="shared" ref="AH88:AH98" si="13">SUM(D88:AG88)</f>
        <v>0</v>
      </c>
      <c r="AI88" s="144"/>
    </row>
    <row r="89" spans="2:35">
      <c r="B89" s="434">
        <f>'4'!H23</f>
        <v>0</v>
      </c>
      <c r="C89" s="435">
        <f t="shared" si="11"/>
        <v>0</v>
      </c>
      <c r="D89" s="436">
        <f>IF('4'!AB23=0,0,'13'!D55*'4'!AH23)</f>
        <v>0</v>
      </c>
      <c r="E89" s="436">
        <f>D89*(1-'5'!$E$18)</f>
        <v>0</v>
      </c>
      <c r="F89" s="436">
        <f>E89*(1-'5'!$E$18)</f>
        <v>0</v>
      </c>
      <c r="G89" s="436">
        <f>F89*(1-'5'!$E$18)</f>
        <v>0</v>
      </c>
      <c r="H89" s="436">
        <f>G89*(1-'5'!$E$18)</f>
        <v>0</v>
      </c>
      <c r="I89" s="436">
        <f>H89*(1-'5'!$E$18)</f>
        <v>0</v>
      </c>
      <c r="J89" s="436">
        <f>I89*(1-'5'!$E$18)</f>
        <v>0</v>
      </c>
      <c r="K89" s="436">
        <f>J89*(1-'5'!$E$18)</f>
        <v>0</v>
      </c>
      <c r="L89" s="436">
        <f>K89*(1-'5'!$E$18)</f>
        <v>0</v>
      </c>
      <c r="M89" s="436">
        <f>L89*(1-'5'!$E$18)</f>
        <v>0</v>
      </c>
      <c r="N89" s="436">
        <f>M89*(1-'5'!$E$18)</f>
        <v>0</v>
      </c>
      <c r="O89" s="436">
        <f>N89*(1-'5'!$E$18)</f>
        <v>0</v>
      </c>
      <c r="P89" s="436">
        <f>O89*(1-'5'!$E$18)</f>
        <v>0</v>
      </c>
      <c r="Q89" s="436">
        <f>P89*(1-'5'!$E$18)</f>
        <v>0</v>
      </c>
      <c r="R89" s="436">
        <f>Q89*(1-'5'!$E$18)</f>
        <v>0</v>
      </c>
      <c r="S89" s="436">
        <f>R89*(1-'5'!$E$18)</f>
        <v>0</v>
      </c>
      <c r="T89" s="436">
        <f>S89*(1-'5'!$E$18)</f>
        <v>0</v>
      </c>
      <c r="U89" s="436">
        <f>T89*(1-'5'!$E$18)</f>
        <v>0</v>
      </c>
      <c r="V89" s="436">
        <f>U89*(1-'5'!$E$18)</f>
        <v>0</v>
      </c>
      <c r="W89" s="436">
        <f>V89*(1-'5'!$E$18)</f>
        <v>0</v>
      </c>
      <c r="X89" s="436">
        <f>W89*(1-'5'!$E$18)</f>
        <v>0</v>
      </c>
      <c r="Y89" s="436">
        <f>X89*(1-'5'!$E$18)</f>
        <v>0</v>
      </c>
      <c r="Z89" s="436">
        <f>Y89*(1-'5'!$E$18)</f>
        <v>0</v>
      </c>
      <c r="AA89" s="436">
        <f>Z89*(1-'5'!$E$18)</f>
        <v>0</v>
      </c>
      <c r="AB89" s="436">
        <f>AA89*(1-'5'!$E$18)</f>
        <v>0</v>
      </c>
      <c r="AC89" s="436">
        <f>AB89*(1-'5'!$E$18)</f>
        <v>0</v>
      </c>
      <c r="AD89" s="436">
        <f>AC89*(1-'5'!$E$18)</f>
        <v>0</v>
      </c>
      <c r="AE89" s="436">
        <f>AD89*(1-'5'!$E$18)</f>
        <v>0</v>
      </c>
      <c r="AF89" s="436">
        <f>AE89*(1-'5'!$E$18)</f>
        <v>0</v>
      </c>
      <c r="AG89" s="436">
        <f>AF89*(1-'5'!$E$18)</f>
        <v>0</v>
      </c>
      <c r="AH89" s="393">
        <f t="shared" si="13"/>
        <v>0</v>
      </c>
    </row>
    <row r="90" spans="2:35">
      <c r="B90" s="434">
        <f>'4'!H24</f>
        <v>0</v>
      </c>
      <c r="C90" s="435">
        <f t="shared" si="11"/>
        <v>0</v>
      </c>
      <c r="D90" s="436">
        <f>IF('4'!AB24=0,0,'13'!D56*'4'!AH24)</f>
        <v>0</v>
      </c>
      <c r="E90" s="436">
        <f>D90*(1-'5'!$E$18)</f>
        <v>0</v>
      </c>
      <c r="F90" s="436">
        <f>E90*(1-'5'!$E$18)</f>
        <v>0</v>
      </c>
      <c r="G90" s="436">
        <f>F90*(1-'5'!$E$18)</f>
        <v>0</v>
      </c>
      <c r="H90" s="436">
        <f>G90*(1-'5'!$E$18)</f>
        <v>0</v>
      </c>
      <c r="I90" s="436">
        <f>H90*(1-'5'!$E$18)</f>
        <v>0</v>
      </c>
      <c r="J90" s="436">
        <f>I90*(1-'5'!$E$18)</f>
        <v>0</v>
      </c>
      <c r="K90" s="436">
        <f>J90*(1-'5'!$E$18)</f>
        <v>0</v>
      </c>
      <c r="L90" s="436">
        <f>K90*(1-'5'!$E$18)</f>
        <v>0</v>
      </c>
      <c r="M90" s="436">
        <f>L90*(1-'5'!$E$18)</f>
        <v>0</v>
      </c>
      <c r="N90" s="436">
        <f>M90*(1-'5'!$E$18)</f>
        <v>0</v>
      </c>
      <c r="O90" s="436">
        <f>N90*(1-'5'!$E$18)</f>
        <v>0</v>
      </c>
      <c r="P90" s="436">
        <f>O90*(1-'5'!$E$18)</f>
        <v>0</v>
      </c>
      <c r="Q90" s="436">
        <f>P90*(1-'5'!$E$18)</f>
        <v>0</v>
      </c>
      <c r="R90" s="436">
        <f>Q90*(1-'5'!$E$18)</f>
        <v>0</v>
      </c>
      <c r="S90" s="436">
        <f>R90*(1-'5'!$E$18)</f>
        <v>0</v>
      </c>
      <c r="T90" s="436">
        <f>S90*(1-'5'!$E$18)</f>
        <v>0</v>
      </c>
      <c r="U90" s="436">
        <f>T90*(1-'5'!$E$18)</f>
        <v>0</v>
      </c>
      <c r="V90" s="436">
        <f>U90*(1-'5'!$E$18)</f>
        <v>0</v>
      </c>
      <c r="W90" s="436">
        <f>V90*(1-'5'!$E$18)</f>
        <v>0</v>
      </c>
      <c r="X90" s="436">
        <f>W90*(1-'5'!$E$18)</f>
        <v>0</v>
      </c>
      <c r="Y90" s="436">
        <f>X90*(1-'5'!$E$18)</f>
        <v>0</v>
      </c>
      <c r="Z90" s="436">
        <f>Y90*(1-'5'!$E$18)</f>
        <v>0</v>
      </c>
      <c r="AA90" s="436">
        <f>Z90*(1-'5'!$E$18)</f>
        <v>0</v>
      </c>
      <c r="AB90" s="436">
        <f>AA90*(1-'5'!$E$18)</f>
        <v>0</v>
      </c>
      <c r="AC90" s="436">
        <f>AB90*(1-'5'!$E$18)</f>
        <v>0</v>
      </c>
      <c r="AD90" s="436">
        <f>AC90*(1-'5'!$E$18)</f>
        <v>0</v>
      </c>
      <c r="AE90" s="436">
        <f>AD90*(1-'5'!$E$18)</f>
        <v>0</v>
      </c>
      <c r="AF90" s="436">
        <f>AE90*(1-'5'!$E$18)</f>
        <v>0</v>
      </c>
      <c r="AG90" s="436">
        <f>AF90*(1-'5'!$E$18)</f>
        <v>0</v>
      </c>
      <c r="AH90" s="393">
        <f t="shared" si="13"/>
        <v>0</v>
      </c>
    </row>
    <row r="91" spans="2:35">
      <c r="B91" s="434">
        <f>'4'!H25</f>
        <v>0</v>
      </c>
      <c r="C91" s="435">
        <f t="shared" si="11"/>
        <v>0</v>
      </c>
      <c r="D91" s="436">
        <f>IF('4'!AB25=0,0,'13'!D57*'4'!AH25)</f>
        <v>0</v>
      </c>
      <c r="E91" s="436">
        <f>D91*(1-'5'!$E$18)</f>
        <v>0</v>
      </c>
      <c r="F91" s="436">
        <f>E91*(1-'5'!$E$18)</f>
        <v>0</v>
      </c>
      <c r="G91" s="436">
        <f>F91*(1-'5'!$E$18)</f>
        <v>0</v>
      </c>
      <c r="H91" s="436">
        <f>G91*(1-'5'!$E$18)</f>
        <v>0</v>
      </c>
      <c r="I91" s="436">
        <f>H91*(1-'5'!$E$18)</f>
        <v>0</v>
      </c>
      <c r="J91" s="436">
        <f>I91*(1-'5'!$E$18)</f>
        <v>0</v>
      </c>
      <c r="K91" s="436">
        <f>J91*(1-'5'!$E$18)</f>
        <v>0</v>
      </c>
      <c r="L91" s="436">
        <f>K91*(1-'5'!$E$18)</f>
        <v>0</v>
      </c>
      <c r="M91" s="436">
        <f>L91*(1-'5'!$E$18)</f>
        <v>0</v>
      </c>
      <c r="N91" s="436">
        <f>M91*(1-'5'!$E$18)</f>
        <v>0</v>
      </c>
      <c r="O91" s="436">
        <f>N91*(1-'5'!$E$18)</f>
        <v>0</v>
      </c>
      <c r="P91" s="436">
        <f>O91*(1-'5'!$E$18)</f>
        <v>0</v>
      </c>
      <c r="Q91" s="436">
        <f>P91*(1-'5'!$E$18)</f>
        <v>0</v>
      </c>
      <c r="R91" s="436">
        <f>Q91*(1-'5'!$E$18)</f>
        <v>0</v>
      </c>
      <c r="S91" s="436">
        <f>R91*(1-'5'!$E$18)</f>
        <v>0</v>
      </c>
      <c r="T91" s="436">
        <f>S91*(1-'5'!$E$18)</f>
        <v>0</v>
      </c>
      <c r="U91" s="436">
        <f>T91*(1-'5'!$E$18)</f>
        <v>0</v>
      </c>
      <c r="V91" s="436">
        <f>U91*(1-'5'!$E$18)</f>
        <v>0</v>
      </c>
      <c r="W91" s="436">
        <f>V91*(1-'5'!$E$18)</f>
        <v>0</v>
      </c>
      <c r="X91" s="436">
        <f>W91*(1-'5'!$E$18)</f>
        <v>0</v>
      </c>
      <c r="Y91" s="436">
        <f>X91*(1-'5'!$E$18)</f>
        <v>0</v>
      </c>
      <c r="Z91" s="436">
        <f>Y91*(1-'5'!$E$18)</f>
        <v>0</v>
      </c>
      <c r="AA91" s="436">
        <f>Z91*(1-'5'!$E$18)</f>
        <v>0</v>
      </c>
      <c r="AB91" s="436">
        <f>AA91*(1-'5'!$E$18)</f>
        <v>0</v>
      </c>
      <c r="AC91" s="436">
        <f>AB91*(1-'5'!$E$18)</f>
        <v>0</v>
      </c>
      <c r="AD91" s="436">
        <f>AC91*(1-'5'!$E$18)</f>
        <v>0</v>
      </c>
      <c r="AE91" s="436">
        <f>AD91*(1-'5'!$E$18)</f>
        <v>0</v>
      </c>
      <c r="AF91" s="436">
        <f>AE91*(1-'5'!$E$18)</f>
        <v>0</v>
      </c>
      <c r="AG91" s="436">
        <f>AF91*(1-'5'!$E$18)</f>
        <v>0</v>
      </c>
      <c r="AH91" s="393">
        <f t="shared" si="13"/>
        <v>0</v>
      </c>
    </row>
    <row r="92" spans="2:35">
      <c r="B92" s="434">
        <f>'4'!H26</f>
        <v>0</v>
      </c>
      <c r="C92" s="435">
        <f t="shared" si="11"/>
        <v>0</v>
      </c>
      <c r="D92" s="436">
        <f>IF('4'!AB26=0,0,'13'!D58*'4'!AH26)</f>
        <v>0</v>
      </c>
      <c r="E92" s="436">
        <f>D92*(1-'5'!$E$18)</f>
        <v>0</v>
      </c>
      <c r="F92" s="436">
        <f>E92*(1-'5'!$E$18)</f>
        <v>0</v>
      </c>
      <c r="G92" s="436">
        <f>F92*(1-'5'!$E$18)</f>
        <v>0</v>
      </c>
      <c r="H92" s="436">
        <f>G92*(1-'5'!$E$18)</f>
        <v>0</v>
      </c>
      <c r="I92" s="436">
        <f>H92*(1-'5'!$E$18)</f>
        <v>0</v>
      </c>
      <c r="J92" s="436">
        <f>I92*(1-'5'!$E$18)</f>
        <v>0</v>
      </c>
      <c r="K92" s="436">
        <f>J92*(1-'5'!$E$18)</f>
        <v>0</v>
      </c>
      <c r="L92" s="436">
        <f>K92*(1-'5'!$E$18)</f>
        <v>0</v>
      </c>
      <c r="M92" s="436">
        <f>L92*(1-'5'!$E$18)</f>
        <v>0</v>
      </c>
      <c r="N92" s="436">
        <f>M92*(1-'5'!$E$18)</f>
        <v>0</v>
      </c>
      <c r="O92" s="436">
        <f>N92*(1-'5'!$E$18)</f>
        <v>0</v>
      </c>
      <c r="P92" s="436">
        <f>O92*(1-'5'!$E$18)</f>
        <v>0</v>
      </c>
      <c r="Q92" s="436">
        <f>P92*(1-'5'!$E$18)</f>
        <v>0</v>
      </c>
      <c r="R92" s="436">
        <f>Q92*(1-'5'!$E$18)</f>
        <v>0</v>
      </c>
      <c r="S92" s="436">
        <f>R92*(1-'5'!$E$18)</f>
        <v>0</v>
      </c>
      <c r="T92" s="436">
        <f>S92*(1-'5'!$E$18)</f>
        <v>0</v>
      </c>
      <c r="U92" s="436">
        <f>T92*(1-'5'!$E$18)</f>
        <v>0</v>
      </c>
      <c r="V92" s="436">
        <f>U92*(1-'5'!$E$18)</f>
        <v>0</v>
      </c>
      <c r="W92" s="436">
        <f>V92*(1-'5'!$E$18)</f>
        <v>0</v>
      </c>
      <c r="X92" s="436">
        <f>W92*(1-'5'!$E$18)</f>
        <v>0</v>
      </c>
      <c r="Y92" s="436">
        <f>X92*(1-'5'!$E$18)</f>
        <v>0</v>
      </c>
      <c r="Z92" s="436">
        <f>Y92*(1-'5'!$E$18)</f>
        <v>0</v>
      </c>
      <c r="AA92" s="436">
        <f>Z92*(1-'5'!$E$18)</f>
        <v>0</v>
      </c>
      <c r="AB92" s="436">
        <f>AA92*(1-'5'!$E$18)</f>
        <v>0</v>
      </c>
      <c r="AC92" s="436">
        <f>AB92*(1-'5'!$E$18)</f>
        <v>0</v>
      </c>
      <c r="AD92" s="436">
        <f>AC92*(1-'5'!$E$18)</f>
        <v>0</v>
      </c>
      <c r="AE92" s="436">
        <f>AD92*(1-'5'!$E$18)</f>
        <v>0</v>
      </c>
      <c r="AF92" s="436">
        <f>AE92*(1-'5'!$E$18)</f>
        <v>0</v>
      </c>
      <c r="AG92" s="436">
        <f>AF92*(1-'5'!$E$18)</f>
        <v>0</v>
      </c>
      <c r="AH92" s="393">
        <f t="shared" si="13"/>
        <v>0</v>
      </c>
    </row>
    <row r="93" spans="2:35">
      <c r="B93" s="434">
        <f>'4'!H27</f>
        <v>0</v>
      </c>
      <c r="C93" s="435">
        <f t="shared" si="11"/>
        <v>0</v>
      </c>
      <c r="D93" s="436">
        <f>IF('4'!AB27=0,0,'13'!D59*'4'!AH27)</f>
        <v>0</v>
      </c>
      <c r="E93" s="436">
        <f>D93*(1-'5'!$E$18)</f>
        <v>0</v>
      </c>
      <c r="F93" s="436">
        <f>E93*(1-'5'!$E$18)</f>
        <v>0</v>
      </c>
      <c r="G93" s="436">
        <f>F93*(1-'5'!$E$18)</f>
        <v>0</v>
      </c>
      <c r="H93" s="436">
        <f>G93*(1-'5'!$E$18)</f>
        <v>0</v>
      </c>
      <c r="I93" s="436">
        <f>H93*(1-'5'!$E$18)</f>
        <v>0</v>
      </c>
      <c r="J93" s="436">
        <f>I93*(1-'5'!$E$18)</f>
        <v>0</v>
      </c>
      <c r="K93" s="436">
        <f>J93*(1-'5'!$E$18)</f>
        <v>0</v>
      </c>
      <c r="L93" s="436">
        <f>K93*(1-'5'!$E$18)</f>
        <v>0</v>
      </c>
      <c r="M93" s="436">
        <f>L93*(1-'5'!$E$18)</f>
        <v>0</v>
      </c>
      <c r="N93" s="436">
        <f>M93*(1-'5'!$E$18)</f>
        <v>0</v>
      </c>
      <c r="O93" s="436">
        <f>N93*(1-'5'!$E$18)</f>
        <v>0</v>
      </c>
      <c r="P93" s="436">
        <f>O93*(1-'5'!$E$18)</f>
        <v>0</v>
      </c>
      <c r="Q93" s="436">
        <f>P93*(1-'5'!$E$18)</f>
        <v>0</v>
      </c>
      <c r="R93" s="436">
        <f>Q93*(1-'5'!$E$18)</f>
        <v>0</v>
      </c>
      <c r="S93" s="436">
        <f>R93*(1-'5'!$E$18)</f>
        <v>0</v>
      </c>
      <c r="T93" s="436">
        <f>S93*(1-'5'!$E$18)</f>
        <v>0</v>
      </c>
      <c r="U93" s="436">
        <f>T93*(1-'5'!$E$18)</f>
        <v>0</v>
      </c>
      <c r="V93" s="436">
        <f>U93*(1-'5'!$E$18)</f>
        <v>0</v>
      </c>
      <c r="W93" s="436">
        <f>V93*(1-'5'!$E$18)</f>
        <v>0</v>
      </c>
      <c r="X93" s="436">
        <f>W93*(1-'5'!$E$18)</f>
        <v>0</v>
      </c>
      <c r="Y93" s="436">
        <f>X93*(1-'5'!$E$18)</f>
        <v>0</v>
      </c>
      <c r="Z93" s="436">
        <f>Y93*(1-'5'!$E$18)</f>
        <v>0</v>
      </c>
      <c r="AA93" s="436">
        <f>Z93*(1-'5'!$E$18)</f>
        <v>0</v>
      </c>
      <c r="AB93" s="436">
        <f>AA93*(1-'5'!$E$18)</f>
        <v>0</v>
      </c>
      <c r="AC93" s="436">
        <f>AB93*(1-'5'!$E$18)</f>
        <v>0</v>
      </c>
      <c r="AD93" s="436">
        <f>AC93*(1-'5'!$E$18)</f>
        <v>0</v>
      </c>
      <c r="AE93" s="436">
        <f>AD93*(1-'5'!$E$18)</f>
        <v>0</v>
      </c>
      <c r="AF93" s="436">
        <f>AE93*(1-'5'!$E$18)</f>
        <v>0</v>
      </c>
      <c r="AG93" s="436">
        <f>AF93*(1-'5'!$E$18)</f>
        <v>0</v>
      </c>
      <c r="AH93" s="393">
        <f t="shared" si="13"/>
        <v>0</v>
      </c>
    </row>
    <row r="94" spans="2:35">
      <c r="B94" s="434">
        <f>'4'!H28</f>
        <v>0</v>
      </c>
      <c r="C94" s="435">
        <f t="shared" si="11"/>
        <v>0</v>
      </c>
      <c r="D94" s="436">
        <f>IF('4'!AB28=0,0,'13'!D60*'4'!AH28)</f>
        <v>0</v>
      </c>
      <c r="E94" s="436">
        <f>D94*(1-'5'!$E$18)</f>
        <v>0</v>
      </c>
      <c r="F94" s="436">
        <f>E94*(1-'5'!$E$18)</f>
        <v>0</v>
      </c>
      <c r="G94" s="436">
        <f>F94*(1-'5'!$E$18)</f>
        <v>0</v>
      </c>
      <c r="H94" s="436">
        <f>G94*(1-'5'!$E$18)</f>
        <v>0</v>
      </c>
      <c r="I94" s="436">
        <f>H94*(1-'5'!$E$18)</f>
        <v>0</v>
      </c>
      <c r="J94" s="436">
        <f>I94*(1-'5'!$E$18)</f>
        <v>0</v>
      </c>
      <c r="K94" s="436">
        <f>J94*(1-'5'!$E$18)</f>
        <v>0</v>
      </c>
      <c r="L94" s="436">
        <f>K94*(1-'5'!$E$18)</f>
        <v>0</v>
      </c>
      <c r="M94" s="436">
        <f>L94*(1-'5'!$E$18)</f>
        <v>0</v>
      </c>
      <c r="N94" s="436">
        <f>M94*(1-'5'!$E$18)</f>
        <v>0</v>
      </c>
      <c r="O94" s="436">
        <f>N94*(1-'5'!$E$18)</f>
        <v>0</v>
      </c>
      <c r="P94" s="436">
        <f>O94*(1-'5'!$E$18)</f>
        <v>0</v>
      </c>
      <c r="Q94" s="436">
        <f>P94*(1-'5'!$E$18)</f>
        <v>0</v>
      </c>
      <c r="R94" s="436">
        <f>Q94*(1-'5'!$E$18)</f>
        <v>0</v>
      </c>
      <c r="S94" s="436">
        <f>R94*(1-'5'!$E$18)</f>
        <v>0</v>
      </c>
      <c r="T94" s="436">
        <f>S94*(1-'5'!$E$18)</f>
        <v>0</v>
      </c>
      <c r="U94" s="436">
        <f>T94*(1-'5'!$E$18)</f>
        <v>0</v>
      </c>
      <c r="V94" s="436">
        <f>U94*(1-'5'!$E$18)</f>
        <v>0</v>
      </c>
      <c r="W94" s="436">
        <f>V94*(1-'5'!$E$18)</f>
        <v>0</v>
      </c>
      <c r="X94" s="436">
        <f>W94*(1-'5'!$E$18)</f>
        <v>0</v>
      </c>
      <c r="Y94" s="436">
        <f>X94*(1-'5'!$E$18)</f>
        <v>0</v>
      </c>
      <c r="Z94" s="436">
        <f>Y94*(1-'5'!$E$18)</f>
        <v>0</v>
      </c>
      <c r="AA94" s="436">
        <f>Z94*(1-'5'!$E$18)</f>
        <v>0</v>
      </c>
      <c r="AB94" s="436">
        <f>AA94*(1-'5'!$E$18)</f>
        <v>0</v>
      </c>
      <c r="AC94" s="436">
        <f>AB94*(1-'5'!$E$18)</f>
        <v>0</v>
      </c>
      <c r="AD94" s="436">
        <f>AC94*(1-'5'!$E$18)</f>
        <v>0</v>
      </c>
      <c r="AE94" s="436">
        <f>AD94*(1-'5'!$E$18)</f>
        <v>0</v>
      </c>
      <c r="AF94" s="436">
        <f>AE94*(1-'5'!$E$18)</f>
        <v>0</v>
      </c>
      <c r="AG94" s="436">
        <f>AF94*(1-'5'!$E$18)</f>
        <v>0</v>
      </c>
      <c r="AH94" s="393">
        <f t="shared" si="13"/>
        <v>0</v>
      </c>
    </row>
    <row r="95" spans="2:35">
      <c r="B95" s="434">
        <f>'4'!H29</f>
        <v>0</v>
      </c>
      <c r="C95" s="435">
        <f t="shared" si="11"/>
        <v>0</v>
      </c>
      <c r="D95" s="436">
        <f>IF('4'!AB29=0,0,'13'!D61*'4'!AH29)</f>
        <v>0</v>
      </c>
      <c r="E95" s="436">
        <f>D95*(1-'5'!$E$18)</f>
        <v>0</v>
      </c>
      <c r="F95" s="436">
        <f>E95*(1-'5'!$E$18)</f>
        <v>0</v>
      </c>
      <c r="G95" s="436">
        <f>F95*(1-'5'!$E$18)</f>
        <v>0</v>
      </c>
      <c r="H95" s="436">
        <f>G95*(1-'5'!$E$18)</f>
        <v>0</v>
      </c>
      <c r="I95" s="436">
        <f>H95*(1-'5'!$E$18)</f>
        <v>0</v>
      </c>
      <c r="J95" s="436">
        <f>I95*(1-'5'!$E$18)</f>
        <v>0</v>
      </c>
      <c r="K95" s="436">
        <f>J95*(1-'5'!$E$18)</f>
        <v>0</v>
      </c>
      <c r="L95" s="436">
        <f>K95*(1-'5'!$E$18)</f>
        <v>0</v>
      </c>
      <c r="M95" s="436">
        <f>L95*(1-'5'!$E$18)</f>
        <v>0</v>
      </c>
      <c r="N95" s="436">
        <f>M95*(1-'5'!$E$18)</f>
        <v>0</v>
      </c>
      <c r="O95" s="436">
        <f>N95*(1-'5'!$E$18)</f>
        <v>0</v>
      </c>
      <c r="P95" s="436">
        <f>O95*(1-'5'!$E$18)</f>
        <v>0</v>
      </c>
      <c r="Q95" s="436">
        <f>P95*(1-'5'!$E$18)</f>
        <v>0</v>
      </c>
      <c r="R95" s="436">
        <f>Q95*(1-'5'!$E$18)</f>
        <v>0</v>
      </c>
      <c r="S95" s="436">
        <f>R95*(1-'5'!$E$18)</f>
        <v>0</v>
      </c>
      <c r="T95" s="436">
        <f>S95*(1-'5'!$E$18)</f>
        <v>0</v>
      </c>
      <c r="U95" s="436">
        <f>T95*(1-'5'!$E$18)</f>
        <v>0</v>
      </c>
      <c r="V95" s="436">
        <f>U95*(1-'5'!$E$18)</f>
        <v>0</v>
      </c>
      <c r="W95" s="436">
        <f>V95*(1-'5'!$E$18)</f>
        <v>0</v>
      </c>
      <c r="X95" s="436">
        <f>W95*(1-'5'!$E$18)</f>
        <v>0</v>
      </c>
      <c r="Y95" s="436">
        <f>X95*(1-'5'!$E$18)</f>
        <v>0</v>
      </c>
      <c r="Z95" s="436">
        <f>Y95*(1-'5'!$E$18)</f>
        <v>0</v>
      </c>
      <c r="AA95" s="436">
        <f>Z95*(1-'5'!$E$18)</f>
        <v>0</v>
      </c>
      <c r="AB95" s="436">
        <f>AA95*(1-'5'!$E$18)</f>
        <v>0</v>
      </c>
      <c r="AC95" s="436">
        <f>AB95*(1-'5'!$E$18)</f>
        <v>0</v>
      </c>
      <c r="AD95" s="436">
        <f>AC95*(1-'5'!$E$18)</f>
        <v>0</v>
      </c>
      <c r="AE95" s="436">
        <f>AD95*(1-'5'!$E$18)</f>
        <v>0</v>
      </c>
      <c r="AF95" s="436">
        <f>AE95*(1-'5'!$E$18)</f>
        <v>0</v>
      </c>
      <c r="AG95" s="436">
        <f>AF95*(1-'5'!$E$18)</f>
        <v>0</v>
      </c>
      <c r="AH95" s="393">
        <f t="shared" si="13"/>
        <v>0</v>
      </c>
    </row>
    <row r="96" spans="2:35">
      <c r="B96" s="434">
        <f>'4'!H30</f>
        <v>0</v>
      </c>
      <c r="C96" s="435">
        <f t="shared" si="11"/>
        <v>0</v>
      </c>
      <c r="D96" s="436">
        <f>IF('4'!AB30=0,0,'13'!D62*'4'!AH30)</f>
        <v>0</v>
      </c>
      <c r="E96" s="436">
        <f>D96*(1-'5'!$E$18)</f>
        <v>0</v>
      </c>
      <c r="F96" s="436">
        <f>E96*(1-'5'!$E$18)</f>
        <v>0</v>
      </c>
      <c r="G96" s="436">
        <f>F96*(1-'5'!$E$18)</f>
        <v>0</v>
      </c>
      <c r="H96" s="436">
        <f>G96*(1-'5'!$E$18)</f>
        <v>0</v>
      </c>
      <c r="I96" s="436">
        <f>H96*(1-'5'!$E$18)</f>
        <v>0</v>
      </c>
      <c r="J96" s="436">
        <f>I96*(1-'5'!$E$18)</f>
        <v>0</v>
      </c>
      <c r="K96" s="436">
        <f>J96*(1-'5'!$E$18)</f>
        <v>0</v>
      </c>
      <c r="L96" s="436">
        <f>K96*(1-'5'!$E$18)</f>
        <v>0</v>
      </c>
      <c r="M96" s="436">
        <f>L96*(1-'5'!$E$18)</f>
        <v>0</v>
      </c>
      <c r="N96" s="436">
        <f>M96*(1-'5'!$E$18)</f>
        <v>0</v>
      </c>
      <c r="O96" s="436">
        <f>N96*(1-'5'!$E$18)</f>
        <v>0</v>
      </c>
      <c r="P96" s="436">
        <f>O96*(1-'5'!$E$18)</f>
        <v>0</v>
      </c>
      <c r="Q96" s="436">
        <f>P96*(1-'5'!$E$18)</f>
        <v>0</v>
      </c>
      <c r="R96" s="436">
        <f>Q96*(1-'5'!$E$18)</f>
        <v>0</v>
      </c>
      <c r="S96" s="436">
        <f>R96*(1-'5'!$E$18)</f>
        <v>0</v>
      </c>
      <c r="T96" s="436">
        <f>S96*(1-'5'!$E$18)</f>
        <v>0</v>
      </c>
      <c r="U96" s="436">
        <f>T96*(1-'5'!$E$18)</f>
        <v>0</v>
      </c>
      <c r="V96" s="436">
        <f>U96*(1-'5'!$E$18)</f>
        <v>0</v>
      </c>
      <c r="W96" s="436">
        <f>V96*(1-'5'!$E$18)</f>
        <v>0</v>
      </c>
      <c r="X96" s="436">
        <f>W96*(1-'5'!$E$18)</f>
        <v>0</v>
      </c>
      <c r="Y96" s="436">
        <f>X96*(1-'5'!$E$18)</f>
        <v>0</v>
      </c>
      <c r="Z96" s="436">
        <f>Y96*(1-'5'!$E$18)</f>
        <v>0</v>
      </c>
      <c r="AA96" s="436">
        <f>Z96*(1-'5'!$E$18)</f>
        <v>0</v>
      </c>
      <c r="AB96" s="436">
        <f>AA96*(1-'5'!$E$18)</f>
        <v>0</v>
      </c>
      <c r="AC96" s="436">
        <f>AB96*(1-'5'!$E$18)</f>
        <v>0</v>
      </c>
      <c r="AD96" s="436">
        <f>AC96*(1-'5'!$E$18)</f>
        <v>0</v>
      </c>
      <c r="AE96" s="436">
        <f>AD96*(1-'5'!$E$18)</f>
        <v>0</v>
      </c>
      <c r="AF96" s="436">
        <f>AE96*(1-'5'!$E$18)</f>
        <v>0</v>
      </c>
      <c r="AG96" s="436">
        <f>AF96*(1-'5'!$E$18)</f>
        <v>0</v>
      </c>
      <c r="AH96" s="393">
        <f t="shared" si="13"/>
        <v>0</v>
      </c>
    </row>
    <row r="97" spans="2:35">
      <c r="B97" s="434">
        <f>'4'!H31</f>
        <v>0</v>
      </c>
      <c r="C97" s="435">
        <f t="shared" si="11"/>
        <v>0</v>
      </c>
      <c r="D97" s="436">
        <f>IF('4'!AB31=0,0,'13'!D63*'4'!AH31)</f>
        <v>0</v>
      </c>
      <c r="E97" s="436">
        <f>D97*(1-'5'!$E$18)</f>
        <v>0</v>
      </c>
      <c r="F97" s="436">
        <f>E97*(1-'5'!$E$18)</f>
        <v>0</v>
      </c>
      <c r="G97" s="436">
        <f>F97*(1-'5'!$E$18)</f>
        <v>0</v>
      </c>
      <c r="H97" s="436">
        <f>G97*(1-'5'!$E$18)</f>
        <v>0</v>
      </c>
      <c r="I97" s="436">
        <f>H97*(1-'5'!$E$18)</f>
        <v>0</v>
      </c>
      <c r="J97" s="436">
        <f>I97*(1-'5'!$E$18)</f>
        <v>0</v>
      </c>
      <c r="K97" s="436">
        <f>J97*(1-'5'!$E$18)</f>
        <v>0</v>
      </c>
      <c r="L97" s="436">
        <f>K97*(1-'5'!$E$18)</f>
        <v>0</v>
      </c>
      <c r="M97" s="436">
        <f>L97*(1-'5'!$E$18)</f>
        <v>0</v>
      </c>
      <c r="N97" s="436">
        <f>M97*(1-'5'!$E$18)</f>
        <v>0</v>
      </c>
      <c r="O97" s="436">
        <f>N97*(1-'5'!$E$18)</f>
        <v>0</v>
      </c>
      <c r="P97" s="436">
        <f>O97*(1-'5'!$E$18)</f>
        <v>0</v>
      </c>
      <c r="Q97" s="436">
        <f>P97*(1-'5'!$E$18)</f>
        <v>0</v>
      </c>
      <c r="R97" s="436">
        <f>Q97*(1-'5'!$E$18)</f>
        <v>0</v>
      </c>
      <c r="S97" s="436">
        <f>R97*(1-'5'!$E$18)</f>
        <v>0</v>
      </c>
      <c r="T97" s="436">
        <f>S97*(1-'5'!$E$18)</f>
        <v>0</v>
      </c>
      <c r="U97" s="436">
        <f>T97*(1-'5'!$E$18)</f>
        <v>0</v>
      </c>
      <c r="V97" s="436">
        <f>U97*(1-'5'!$E$18)</f>
        <v>0</v>
      </c>
      <c r="W97" s="436">
        <f>V97*(1-'5'!$E$18)</f>
        <v>0</v>
      </c>
      <c r="X97" s="436">
        <f>W97*(1-'5'!$E$18)</f>
        <v>0</v>
      </c>
      <c r="Y97" s="436">
        <f>X97*(1-'5'!$E$18)</f>
        <v>0</v>
      </c>
      <c r="Z97" s="436">
        <f>Y97*(1-'5'!$E$18)</f>
        <v>0</v>
      </c>
      <c r="AA97" s="436">
        <f>Z97*(1-'5'!$E$18)</f>
        <v>0</v>
      </c>
      <c r="AB97" s="436">
        <f>AA97*(1-'5'!$E$18)</f>
        <v>0</v>
      </c>
      <c r="AC97" s="436">
        <f>AB97*(1-'5'!$E$18)</f>
        <v>0</v>
      </c>
      <c r="AD97" s="436">
        <f>AC97*(1-'5'!$E$18)</f>
        <v>0</v>
      </c>
      <c r="AE97" s="436">
        <f>AD97*(1-'5'!$E$18)</f>
        <v>0</v>
      </c>
      <c r="AF97" s="436">
        <f>AE97*(1-'5'!$E$18)</f>
        <v>0</v>
      </c>
      <c r="AG97" s="436">
        <f>AF97*(1-'5'!$E$18)</f>
        <v>0</v>
      </c>
      <c r="AH97" s="393">
        <f t="shared" si="13"/>
        <v>0</v>
      </c>
    </row>
    <row r="98" spans="2:35">
      <c r="B98" s="434">
        <f>'4'!H32</f>
        <v>0</v>
      </c>
      <c r="C98" s="435">
        <f t="shared" si="11"/>
        <v>0</v>
      </c>
      <c r="D98" s="436">
        <f>IF('4'!AB32=0,0,'13'!D64*'4'!AH32)</f>
        <v>0</v>
      </c>
      <c r="E98" s="436">
        <f>D98*(1-'5'!$E$18)</f>
        <v>0</v>
      </c>
      <c r="F98" s="436">
        <f>E98*(1-'5'!$E$18)</f>
        <v>0</v>
      </c>
      <c r="G98" s="436">
        <f>F98*(1-'5'!$E$18)</f>
        <v>0</v>
      </c>
      <c r="H98" s="436">
        <f>G98*(1-'5'!$E$18)</f>
        <v>0</v>
      </c>
      <c r="I98" s="436">
        <f>H98*(1-'5'!$E$18)</f>
        <v>0</v>
      </c>
      <c r="J98" s="436">
        <f>I98*(1-'5'!$E$18)</f>
        <v>0</v>
      </c>
      <c r="K98" s="436">
        <f>J98*(1-'5'!$E$18)</f>
        <v>0</v>
      </c>
      <c r="L98" s="436">
        <f>K98*(1-'5'!$E$18)</f>
        <v>0</v>
      </c>
      <c r="M98" s="436">
        <f>L98*(1-'5'!$E$18)</f>
        <v>0</v>
      </c>
      <c r="N98" s="436">
        <f>M98*(1-'5'!$E$18)</f>
        <v>0</v>
      </c>
      <c r="O98" s="436">
        <f>N98*(1-'5'!$E$18)</f>
        <v>0</v>
      </c>
      <c r="P98" s="436">
        <f>O98*(1-'5'!$E$18)</f>
        <v>0</v>
      </c>
      <c r="Q98" s="436">
        <f>P98*(1-'5'!$E$18)</f>
        <v>0</v>
      </c>
      <c r="R98" s="436">
        <f>Q98*(1-'5'!$E$18)</f>
        <v>0</v>
      </c>
      <c r="S98" s="436">
        <f>R98*(1-'5'!$E$18)</f>
        <v>0</v>
      </c>
      <c r="T98" s="436">
        <f>S98*(1-'5'!$E$18)</f>
        <v>0</v>
      </c>
      <c r="U98" s="436">
        <f>T98*(1-'5'!$E$18)</f>
        <v>0</v>
      </c>
      <c r="V98" s="436">
        <f>U98*(1-'5'!$E$18)</f>
        <v>0</v>
      </c>
      <c r="W98" s="436">
        <f>V98*(1-'5'!$E$18)</f>
        <v>0</v>
      </c>
      <c r="X98" s="436">
        <f>W98*(1-'5'!$E$18)</f>
        <v>0</v>
      </c>
      <c r="Y98" s="436">
        <f>X98*(1-'5'!$E$18)</f>
        <v>0</v>
      </c>
      <c r="Z98" s="436">
        <f>Y98*(1-'5'!$E$18)</f>
        <v>0</v>
      </c>
      <c r="AA98" s="436">
        <f>Z98*(1-'5'!$E$18)</f>
        <v>0</v>
      </c>
      <c r="AB98" s="436">
        <f>AA98*(1-'5'!$E$18)</f>
        <v>0</v>
      </c>
      <c r="AC98" s="436">
        <f>AB98*(1-'5'!$E$18)</f>
        <v>0</v>
      </c>
      <c r="AD98" s="436">
        <f>AC98*(1-'5'!$E$18)</f>
        <v>0</v>
      </c>
      <c r="AE98" s="436">
        <f>AD98*(1-'5'!$E$18)</f>
        <v>0</v>
      </c>
      <c r="AF98" s="436">
        <f>AE98*(1-'5'!$E$18)</f>
        <v>0</v>
      </c>
      <c r="AG98" s="436">
        <f>AF98*(1-'5'!$E$18)</f>
        <v>0</v>
      </c>
      <c r="AH98" s="393">
        <f t="shared" si="13"/>
        <v>0</v>
      </c>
    </row>
    <row r="99" spans="2:35">
      <c r="B99" s="120" t="s">
        <v>685</v>
      </c>
      <c r="C99" s="393">
        <f>SUM(C69:C98)</f>
        <v>0</v>
      </c>
      <c r="D99" s="393">
        <f>SUM(D69:D98)</f>
        <v>0</v>
      </c>
      <c r="E99" s="393">
        <f t="shared" ref="E99:AH99" si="14">SUM(E69:E98)</f>
        <v>0</v>
      </c>
      <c r="F99" s="393">
        <f t="shared" si="14"/>
        <v>0</v>
      </c>
      <c r="G99" s="393">
        <f t="shared" si="14"/>
        <v>0</v>
      </c>
      <c r="H99" s="393">
        <f t="shared" si="14"/>
        <v>0</v>
      </c>
      <c r="I99" s="393">
        <f t="shared" si="14"/>
        <v>0</v>
      </c>
      <c r="J99" s="393">
        <f t="shared" si="14"/>
        <v>0</v>
      </c>
      <c r="K99" s="393">
        <f t="shared" si="14"/>
        <v>0</v>
      </c>
      <c r="L99" s="393">
        <f t="shared" si="14"/>
        <v>0</v>
      </c>
      <c r="M99" s="393">
        <f t="shared" si="14"/>
        <v>0</v>
      </c>
      <c r="N99" s="393">
        <f t="shared" si="14"/>
        <v>0</v>
      </c>
      <c r="O99" s="393">
        <f t="shared" si="14"/>
        <v>0</v>
      </c>
      <c r="P99" s="393">
        <f t="shared" si="14"/>
        <v>0</v>
      </c>
      <c r="Q99" s="393">
        <f t="shared" si="14"/>
        <v>0</v>
      </c>
      <c r="R99" s="393">
        <f t="shared" si="14"/>
        <v>0</v>
      </c>
      <c r="S99" s="393">
        <f t="shared" si="14"/>
        <v>0</v>
      </c>
      <c r="T99" s="393">
        <f t="shared" si="14"/>
        <v>0</v>
      </c>
      <c r="U99" s="393">
        <f t="shared" si="14"/>
        <v>0</v>
      </c>
      <c r="V99" s="393">
        <f t="shared" si="14"/>
        <v>0</v>
      </c>
      <c r="W99" s="393">
        <f t="shared" si="14"/>
        <v>0</v>
      </c>
      <c r="X99" s="393">
        <f t="shared" si="14"/>
        <v>0</v>
      </c>
      <c r="Y99" s="393">
        <f t="shared" si="14"/>
        <v>0</v>
      </c>
      <c r="Z99" s="393">
        <f t="shared" si="14"/>
        <v>0</v>
      </c>
      <c r="AA99" s="393">
        <f t="shared" si="14"/>
        <v>0</v>
      </c>
      <c r="AB99" s="393">
        <f t="shared" si="14"/>
        <v>0</v>
      </c>
      <c r="AC99" s="393">
        <f t="shared" si="14"/>
        <v>0</v>
      </c>
      <c r="AD99" s="393">
        <f t="shared" si="14"/>
        <v>0</v>
      </c>
      <c r="AE99" s="393">
        <f t="shared" si="14"/>
        <v>0</v>
      </c>
      <c r="AF99" s="393">
        <f t="shared" si="14"/>
        <v>0</v>
      </c>
      <c r="AG99" s="393">
        <f t="shared" si="14"/>
        <v>0</v>
      </c>
      <c r="AH99" s="393">
        <f t="shared" si="14"/>
        <v>0</v>
      </c>
    </row>
    <row r="102" spans="2:35" s="124" customFormat="1" ht="20.25" customHeight="1">
      <c r="B102" s="423" t="s">
        <v>687</v>
      </c>
      <c r="C102" s="129" t="s">
        <v>28</v>
      </c>
      <c r="D102" s="129" t="s">
        <v>636</v>
      </c>
      <c r="E102" s="129" t="s">
        <v>637</v>
      </c>
      <c r="F102" s="129" t="s">
        <v>638</v>
      </c>
      <c r="G102" s="129" t="s">
        <v>639</v>
      </c>
      <c r="H102" s="129" t="s">
        <v>640</v>
      </c>
      <c r="I102" s="129" t="s">
        <v>641</v>
      </c>
      <c r="J102" s="129" t="s">
        <v>642</v>
      </c>
      <c r="K102" s="129" t="s">
        <v>643</v>
      </c>
      <c r="L102" s="129" t="s">
        <v>644</v>
      </c>
      <c r="M102" s="129" t="s">
        <v>645</v>
      </c>
      <c r="N102" s="129" t="s">
        <v>646</v>
      </c>
      <c r="O102" s="129" t="s">
        <v>647</v>
      </c>
      <c r="P102" s="129" t="s">
        <v>648</v>
      </c>
      <c r="Q102" s="129" t="s">
        <v>649</v>
      </c>
      <c r="R102" s="129" t="s">
        <v>650</v>
      </c>
      <c r="S102" s="129" t="s">
        <v>651</v>
      </c>
      <c r="T102" s="129" t="s">
        <v>652</v>
      </c>
      <c r="U102" s="129" t="s">
        <v>653</v>
      </c>
      <c r="V102" s="129" t="s">
        <v>654</v>
      </c>
      <c r="W102" s="129" t="s">
        <v>655</v>
      </c>
      <c r="X102" s="129" t="s">
        <v>656</v>
      </c>
      <c r="Y102" s="129" t="s">
        <v>657</v>
      </c>
      <c r="Z102" s="129" t="s">
        <v>658</v>
      </c>
      <c r="AA102" s="129" t="s">
        <v>659</v>
      </c>
      <c r="AB102" s="129" t="s">
        <v>660</v>
      </c>
      <c r="AC102" s="129" t="s">
        <v>661</v>
      </c>
      <c r="AD102" s="129" t="s">
        <v>662</v>
      </c>
      <c r="AE102" s="129" t="s">
        <v>663</v>
      </c>
      <c r="AF102" s="129" t="s">
        <v>664</v>
      </c>
      <c r="AG102" s="129" t="s">
        <v>665</v>
      </c>
      <c r="AH102" s="129" t="s">
        <v>685</v>
      </c>
      <c r="AI102" s="144"/>
    </row>
    <row r="103" spans="2:35" s="124" customFormat="1" hidden="1">
      <c r="B103" s="434">
        <f>'4'!H3</f>
        <v>0</v>
      </c>
      <c r="C103" s="435">
        <f t="shared" ref="C103:C132" si="15">AVERAGE(D103:AG103)</f>
        <v>0</v>
      </c>
      <c r="D103" s="436">
        <f>D35-D69</f>
        <v>0</v>
      </c>
      <c r="E103" s="436">
        <f>D103*(1-'5'!$E$18)</f>
        <v>0</v>
      </c>
      <c r="F103" s="436">
        <f>E103*(1-'5'!$E$18)</f>
        <v>0</v>
      </c>
      <c r="G103" s="436">
        <f>F103*(1-'5'!$E$18)</f>
        <v>0</v>
      </c>
      <c r="H103" s="436">
        <f>G103*(1-'5'!$E$18)</f>
        <v>0</v>
      </c>
      <c r="I103" s="436">
        <f>H103*(1-'5'!$E$18)</f>
        <v>0</v>
      </c>
      <c r="J103" s="436">
        <f>I103*(1-'5'!$E$18)</f>
        <v>0</v>
      </c>
      <c r="K103" s="436">
        <f>J103*(1-'5'!$E$18)</f>
        <v>0</v>
      </c>
      <c r="L103" s="436">
        <f>K103*(1-'5'!$E$18)</f>
        <v>0</v>
      </c>
      <c r="M103" s="436">
        <f>L103*(1-'5'!$E$18)</f>
        <v>0</v>
      </c>
      <c r="N103" s="436">
        <f>M103*(1-'5'!$E$18)</f>
        <v>0</v>
      </c>
      <c r="O103" s="436">
        <f>N103*(1-'5'!$E$18)</f>
        <v>0</v>
      </c>
      <c r="P103" s="436">
        <f>O103*(1-'5'!$E$18)</f>
        <v>0</v>
      </c>
      <c r="Q103" s="436">
        <f>P103*(1-'5'!$E$18)</f>
        <v>0</v>
      </c>
      <c r="R103" s="436">
        <f>Q103*(1-'5'!$E$18)</f>
        <v>0</v>
      </c>
      <c r="S103" s="436">
        <f>R103*(1-'5'!$E$18)</f>
        <v>0</v>
      </c>
      <c r="T103" s="436">
        <f>S103*(1-'5'!$E$18)</f>
        <v>0</v>
      </c>
      <c r="U103" s="436">
        <f>T103*(1-'5'!$E$18)</f>
        <v>0</v>
      </c>
      <c r="V103" s="436">
        <f>U103*(1-'5'!$E$18)</f>
        <v>0</v>
      </c>
      <c r="W103" s="436">
        <f>V103*(1-'5'!$E$18)</f>
        <v>0</v>
      </c>
      <c r="X103" s="436">
        <f>W103*(1-'5'!$E$18)</f>
        <v>0</v>
      </c>
      <c r="Y103" s="436">
        <f>X103*(1-'5'!$E$18)</f>
        <v>0</v>
      </c>
      <c r="Z103" s="436">
        <f>Y103*(1-'5'!$E$18)</f>
        <v>0</v>
      </c>
      <c r="AA103" s="436">
        <f>Z103*(1-'5'!$E$18)</f>
        <v>0</v>
      </c>
      <c r="AB103" s="436">
        <f>AA103*(1-'5'!$E$18)</f>
        <v>0</v>
      </c>
      <c r="AC103" s="436">
        <f>AB103*(1-'5'!$E$18)</f>
        <v>0</v>
      </c>
      <c r="AD103" s="436">
        <f>AC103*(1-'5'!$E$18)</f>
        <v>0</v>
      </c>
      <c r="AE103" s="436">
        <f>AD103*(1-'5'!$E$18)</f>
        <v>0</v>
      </c>
      <c r="AF103" s="436">
        <f>AE103*(1-'5'!$E$18)</f>
        <v>0</v>
      </c>
      <c r="AG103" s="436">
        <f>AF103*(1-'5'!$E$18)</f>
        <v>0</v>
      </c>
      <c r="AH103" s="393">
        <f t="shared" ref="AH103:AH120" si="16">SUM(D103:AG103)</f>
        <v>0</v>
      </c>
      <c r="AI103" s="144"/>
    </row>
    <row r="104" spans="2:35" s="124" customFormat="1" hidden="1">
      <c r="B104" s="434">
        <f>'4'!H4</f>
        <v>0</v>
      </c>
      <c r="C104" s="435">
        <f t="shared" si="15"/>
        <v>0</v>
      </c>
      <c r="D104" s="436">
        <f t="shared" ref="D104:D132" si="17">D36-D70</f>
        <v>0</v>
      </c>
      <c r="E104" s="436">
        <f>D104*(1-'5'!$E$18)</f>
        <v>0</v>
      </c>
      <c r="F104" s="436">
        <f>E104*(1-'5'!$E$18)</f>
        <v>0</v>
      </c>
      <c r="G104" s="436">
        <f>F104*(1-'5'!$E$18)</f>
        <v>0</v>
      </c>
      <c r="H104" s="436">
        <f>G104*(1-'5'!$E$18)</f>
        <v>0</v>
      </c>
      <c r="I104" s="436">
        <f>H104*(1-'5'!$E$18)</f>
        <v>0</v>
      </c>
      <c r="J104" s="436">
        <f>I104*(1-'5'!$E$18)</f>
        <v>0</v>
      </c>
      <c r="K104" s="436">
        <f>J104*(1-'5'!$E$18)</f>
        <v>0</v>
      </c>
      <c r="L104" s="436">
        <f>K104*(1-'5'!$E$18)</f>
        <v>0</v>
      </c>
      <c r="M104" s="436">
        <f>L104*(1-'5'!$E$18)</f>
        <v>0</v>
      </c>
      <c r="N104" s="436">
        <f>M104*(1-'5'!$E$18)</f>
        <v>0</v>
      </c>
      <c r="O104" s="436">
        <f>N104*(1-'5'!$E$18)</f>
        <v>0</v>
      </c>
      <c r="P104" s="436">
        <f>O104*(1-'5'!$E$18)</f>
        <v>0</v>
      </c>
      <c r="Q104" s="436">
        <f>P104*(1-'5'!$E$18)</f>
        <v>0</v>
      </c>
      <c r="R104" s="436">
        <f>Q104*(1-'5'!$E$18)</f>
        <v>0</v>
      </c>
      <c r="S104" s="436">
        <f>R104*(1-'5'!$E$18)</f>
        <v>0</v>
      </c>
      <c r="T104" s="436">
        <f>S104*(1-'5'!$E$18)</f>
        <v>0</v>
      </c>
      <c r="U104" s="436">
        <f>T104*(1-'5'!$E$18)</f>
        <v>0</v>
      </c>
      <c r="V104" s="436">
        <f>U104*(1-'5'!$E$18)</f>
        <v>0</v>
      </c>
      <c r="W104" s="436">
        <f>V104*(1-'5'!$E$18)</f>
        <v>0</v>
      </c>
      <c r="X104" s="436">
        <f>W104*(1-'5'!$E$18)</f>
        <v>0</v>
      </c>
      <c r="Y104" s="436">
        <f>X104*(1-'5'!$E$18)</f>
        <v>0</v>
      </c>
      <c r="Z104" s="436">
        <f>Y104*(1-'5'!$E$18)</f>
        <v>0</v>
      </c>
      <c r="AA104" s="436">
        <f>Z104*(1-'5'!$E$18)</f>
        <v>0</v>
      </c>
      <c r="AB104" s="436">
        <f>AA104*(1-'5'!$E$18)</f>
        <v>0</v>
      </c>
      <c r="AC104" s="436">
        <f>AB104*(1-'5'!$E$18)</f>
        <v>0</v>
      </c>
      <c r="AD104" s="436">
        <f>AC104*(1-'5'!$E$18)</f>
        <v>0</v>
      </c>
      <c r="AE104" s="436">
        <f>AD104*(1-'5'!$E$18)</f>
        <v>0</v>
      </c>
      <c r="AF104" s="436">
        <f>AE104*(1-'5'!$E$18)</f>
        <v>0</v>
      </c>
      <c r="AG104" s="436">
        <f>AF104*(1-'5'!$E$18)</f>
        <v>0</v>
      </c>
      <c r="AH104" s="393">
        <f t="shared" si="16"/>
        <v>0</v>
      </c>
      <c r="AI104" s="144"/>
    </row>
    <row r="105" spans="2:35" s="124" customFormat="1" hidden="1">
      <c r="B105" s="434">
        <f>'4'!H5</f>
        <v>0</v>
      </c>
      <c r="C105" s="435">
        <f t="shared" si="15"/>
        <v>0</v>
      </c>
      <c r="D105" s="436">
        <f t="shared" si="17"/>
        <v>0</v>
      </c>
      <c r="E105" s="436">
        <f>D105*(1-'5'!$E$18)</f>
        <v>0</v>
      </c>
      <c r="F105" s="436">
        <f>E105*(1-'5'!$E$18)</f>
        <v>0</v>
      </c>
      <c r="G105" s="436">
        <f>F105*(1-'5'!$E$18)</f>
        <v>0</v>
      </c>
      <c r="H105" s="436">
        <f>G105*(1-'5'!$E$18)</f>
        <v>0</v>
      </c>
      <c r="I105" s="436">
        <f>H105*(1-'5'!$E$18)</f>
        <v>0</v>
      </c>
      <c r="J105" s="436">
        <f>I105*(1-'5'!$E$18)</f>
        <v>0</v>
      </c>
      <c r="K105" s="436">
        <f>J105*(1-'5'!$E$18)</f>
        <v>0</v>
      </c>
      <c r="L105" s="436">
        <f>K105*(1-'5'!$E$18)</f>
        <v>0</v>
      </c>
      <c r="M105" s="436">
        <f>L105*(1-'5'!$E$18)</f>
        <v>0</v>
      </c>
      <c r="N105" s="436">
        <f>M105*(1-'5'!$E$18)</f>
        <v>0</v>
      </c>
      <c r="O105" s="436">
        <f>N105*(1-'5'!$E$18)</f>
        <v>0</v>
      </c>
      <c r="P105" s="436">
        <f>O105*(1-'5'!$E$18)</f>
        <v>0</v>
      </c>
      <c r="Q105" s="436">
        <f>P105*(1-'5'!$E$18)</f>
        <v>0</v>
      </c>
      <c r="R105" s="436">
        <f>Q105*(1-'5'!$E$18)</f>
        <v>0</v>
      </c>
      <c r="S105" s="436">
        <f>R105*(1-'5'!$E$18)</f>
        <v>0</v>
      </c>
      <c r="T105" s="436">
        <f>S105*(1-'5'!$E$18)</f>
        <v>0</v>
      </c>
      <c r="U105" s="436">
        <f>T105*(1-'5'!$E$18)</f>
        <v>0</v>
      </c>
      <c r="V105" s="436">
        <f>U105*(1-'5'!$E$18)</f>
        <v>0</v>
      </c>
      <c r="W105" s="436">
        <f>V105*(1-'5'!$E$18)</f>
        <v>0</v>
      </c>
      <c r="X105" s="436">
        <f>W105*(1-'5'!$E$18)</f>
        <v>0</v>
      </c>
      <c r="Y105" s="436">
        <f>X105*(1-'5'!$E$18)</f>
        <v>0</v>
      </c>
      <c r="Z105" s="436">
        <f>Y105*(1-'5'!$E$18)</f>
        <v>0</v>
      </c>
      <c r="AA105" s="436">
        <f>Z105*(1-'5'!$E$18)</f>
        <v>0</v>
      </c>
      <c r="AB105" s="436">
        <f>AA105*(1-'5'!$E$18)</f>
        <v>0</v>
      </c>
      <c r="AC105" s="436">
        <f>AB105*(1-'5'!$E$18)</f>
        <v>0</v>
      </c>
      <c r="AD105" s="436">
        <f>AC105*(1-'5'!$E$18)</f>
        <v>0</v>
      </c>
      <c r="AE105" s="436">
        <f>AD105*(1-'5'!$E$18)</f>
        <v>0</v>
      </c>
      <c r="AF105" s="436">
        <f>AE105*(1-'5'!$E$18)</f>
        <v>0</v>
      </c>
      <c r="AG105" s="436">
        <f>AF105*(1-'5'!$E$18)</f>
        <v>0</v>
      </c>
      <c r="AH105" s="393">
        <f t="shared" si="16"/>
        <v>0</v>
      </c>
      <c r="AI105" s="144"/>
    </row>
    <row r="106" spans="2:35" s="124" customFormat="1" hidden="1">
      <c r="B106" s="434">
        <f>'4'!H6</f>
        <v>0</v>
      </c>
      <c r="C106" s="435">
        <f t="shared" si="15"/>
        <v>0</v>
      </c>
      <c r="D106" s="436">
        <f t="shared" si="17"/>
        <v>0</v>
      </c>
      <c r="E106" s="436">
        <f>D106*(1-'5'!$E$18)</f>
        <v>0</v>
      </c>
      <c r="F106" s="436">
        <f>E106*(1-'5'!$E$18)</f>
        <v>0</v>
      </c>
      <c r="G106" s="436">
        <f>F106*(1-'5'!$E$18)</f>
        <v>0</v>
      </c>
      <c r="H106" s="436">
        <f>G106*(1-'5'!$E$18)</f>
        <v>0</v>
      </c>
      <c r="I106" s="436">
        <f>H106*(1-'5'!$E$18)</f>
        <v>0</v>
      </c>
      <c r="J106" s="436">
        <f>I106*(1-'5'!$E$18)</f>
        <v>0</v>
      </c>
      <c r="K106" s="436">
        <f>J106*(1-'5'!$E$18)</f>
        <v>0</v>
      </c>
      <c r="L106" s="436">
        <f>K106*(1-'5'!$E$18)</f>
        <v>0</v>
      </c>
      <c r="M106" s="436">
        <f>L106*(1-'5'!$E$18)</f>
        <v>0</v>
      </c>
      <c r="N106" s="436">
        <f>M106*(1-'5'!$E$18)</f>
        <v>0</v>
      </c>
      <c r="O106" s="436">
        <f>N106*(1-'5'!$E$18)</f>
        <v>0</v>
      </c>
      <c r="P106" s="436">
        <f>O106*(1-'5'!$E$18)</f>
        <v>0</v>
      </c>
      <c r="Q106" s="436">
        <f>P106*(1-'5'!$E$18)</f>
        <v>0</v>
      </c>
      <c r="R106" s="436">
        <f>Q106*(1-'5'!$E$18)</f>
        <v>0</v>
      </c>
      <c r="S106" s="436">
        <f>R106*(1-'5'!$E$18)</f>
        <v>0</v>
      </c>
      <c r="T106" s="436">
        <f>S106*(1-'5'!$E$18)</f>
        <v>0</v>
      </c>
      <c r="U106" s="436">
        <f>T106*(1-'5'!$E$18)</f>
        <v>0</v>
      </c>
      <c r="V106" s="436">
        <f>U106*(1-'5'!$E$18)</f>
        <v>0</v>
      </c>
      <c r="W106" s="436">
        <f>V106*(1-'5'!$E$18)</f>
        <v>0</v>
      </c>
      <c r="X106" s="436">
        <f>W106*(1-'5'!$E$18)</f>
        <v>0</v>
      </c>
      <c r="Y106" s="436">
        <f>X106*(1-'5'!$E$18)</f>
        <v>0</v>
      </c>
      <c r="Z106" s="436">
        <f>Y106*(1-'5'!$E$18)</f>
        <v>0</v>
      </c>
      <c r="AA106" s="436">
        <f>Z106*(1-'5'!$E$18)</f>
        <v>0</v>
      </c>
      <c r="AB106" s="436">
        <f>AA106*(1-'5'!$E$18)</f>
        <v>0</v>
      </c>
      <c r="AC106" s="436">
        <f>AB106*(1-'5'!$E$18)</f>
        <v>0</v>
      </c>
      <c r="AD106" s="436">
        <f>AC106*(1-'5'!$E$18)</f>
        <v>0</v>
      </c>
      <c r="AE106" s="436">
        <f>AD106*(1-'5'!$E$18)</f>
        <v>0</v>
      </c>
      <c r="AF106" s="436">
        <f>AE106*(1-'5'!$E$18)</f>
        <v>0</v>
      </c>
      <c r="AG106" s="436">
        <f>AF106*(1-'5'!$E$18)</f>
        <v>0</v>
      </c>
      <c r="AH106" s="393">
        <f t="shared" si="16"/>
        <v>0</v>
      </c>
      <c r="AI106" s="144"/>
    </row>
    <row r="107" spans="2:35" s="124" customFormat="1" hidden="1">
      <c r="B107" s="434">
        <f>'4'!H7</f>
        <v>0</v>
      </c>
      <c r="C107" s="435">
        <f t="shared" si="15"/>
        <v>0</v>
      </c>
      <c r="D107" s="436">
        <f t="shared" si="17"/>
        <v>0</v>
      </c>
      <c r="E107" s="436">
        <f>D107*(1-'5'!$E$18)</f>
        <v>0</v>
      </c>
      <c r="F107" s="436">
        <f>E107*(1-'5'!$E$18)</f>
        <v>0</v>
      </c>
      <c r="G107" s="436">
        <f>F107*(1-'5'!$E$18)</f>
        <v>0</v>
      </c>
      <c r="H107" s="436">
        <f>G107*(1-'5'!$E$18)</f>
        <v>0</v>
      </c>
      <c r="I107" s="436">
        <f>H107*(1-'5'!$E$18)</f>
        <v>0</v>
      </c>
      <c r="J107" s="436">
        <f>I107*(1-'5'!$E$18)</f>
        <v>0</v>
      </c>
      <c r="K107" s="436">
        <f>J107*(1-'5'!$E$18)</f>
        <v>0</v>
      </c>
      <c r="L107" s="436">
        <f>K107*(1-'5'!$E$18)</f>
        <v>0</v>
      </c>
      <c r="M107" s="436">
        <f>L107*(1-'5'!$E$18)</f>
        <v>0</v>
      </c>
      <c r="N107" s="436">
        <f>M107*(1-'5'!$E$18)</f>
        <v>0</v>
      </c>
      <c r="O107" s="436">
        <f>N107*(1-'5'!$E$18)</f>
        <v>0</v>
      </c>
      <c r="P107" s="436">
        <f>O107*(1-'5'!$E$18)</f>
        <v>0</v>
      </c>
      <c r="Q107" s="436">
        <f>P107*(1-'5'!$E$18)</f>
        <v>0</v>
      </c>
      <c r="R107" s="436">
        <f>Q107*(1-'5'!$E$18)</f>
        <v>0</v>
      </c>
      <c r="S107" s="436">
        <f>R107*(1-'5'!$E$18)</f>
        <v>0</v>
      </c>
      <c r="T107" s="436">
        <f>S107*(1-'5'!$E$18)</f>
        <v>0</v>
      </c>
      <c r="U107" s="436">
        <f>T107*(1-'5'!$E$18)</f>
        <v>0</v>
      </c>
      <c r="V107" s="436">
        <f>U107*(1-'5'!$E$18)</f>
        <v>0</v>
      </c>
      <c r="W107" s="436">
        <f>V107*(1-'5'!$E$18)</f>
        <v>0</v>
      </c>
      <c r="X107" s="436">
        <f>W107*(1-'5'!$E$18)</f>
        <v>0</v>
      </c>
      <c r="Y107" s="436">
        <f>X107*(1-'5'!$E$18)</f>
        <v>0</v>
      </c>
      <c r="Z107" s="436">
        <f>Y107*(1-'5'!$E$18)</f>
        <v>0</v>
      </c>
      <c r="AA107" s="436">
        <f>Z107*(1-'5'!$E$18)</f>
        <v>0</v>
      </c>
      <c r="AB107" s="436">
        <f>AA107*(1-'5'!$E$18)</f>
        <v>0</v>
      </c>
      <c r="AC107" s="436">
        <f>AB107*(1-'5'!$E$18)</f>
        <v>0</v>
      </c>
      <c r="AD107" s="436">
        <f>AC107*(1-'5'!$E$18)</f>
        <v>0</v>
      </c>
      <c r="AE107" s="436">
        <f>AD107*(1-'5'!$E$18)</f>
        <v>0</v>
      </c>
      <c r="AF107" s="436">
        <f>AE107*(1-'5'!$E$18)</f>
        <v>0</v>
      </c>
      <c r="AG107" s="436">
        <f>AF107*(1-'5'!$E$18)</f>
        <v>0</v>
      </c>
      <c r="AH107" s="393">
        <f t="shared" si="16"/>
        <v>0</v>
      </c>
      <c r="AI107" s="144"/>
    </row>
    <row r="108" spans="2:35" s="124" customFormat="1" hidden="1">
      <c r="B108" s="434">
        <f>'4'!H8</f>
        <v>0</v>
      </c>
      <c r="C108" s="435">
        <f t="shared" si="15"/>
        <v>0</v>
      </c>
      <c r="D108" s="436">
        <f t="shared" si="17"/>
        <v>0</v>
      </c>
      <c r="E108" s="436">
        <f>D108*(1-'5'!$E$18)</f>
        <v>0</v>
      </c>
      <c r="F108" s="436">
        <f>E108*(1-'5'!$E$18)</f>
        <v>0</v>
      </c>
      <c r="G108" s="436">
        <f>F108*(1-'5'!$E$18)</f>
        <v>0</v>
      </c>
      <c r="H108" s="436">
        <f>G108*(1-'5'!$E$18)</f>
        <v>0</v>
      </c>
      <c r="I108" s="436">
        <f>H108*(1-'5'!$E$18)</f>
        <v>0</v>
      </c>
      <c r="J108" s="436">
        <f>I108*(1-'5'!$E$18)</f>
        <v>0</v>
      </c>
      <c r="K108" s="436">
        <f>J108*(1-'5'!$E$18)</f>
        <v>0</v>
      </c>
      <c r="L108" s="436">
        <f>K108*(1-'5'!$E$18)</f>
        <v>0</v>
      </c>
      <c r="M108" s="436">
        <f>L108*(1-'5'!$E$18)</f>
        <v>0</v>
      </c>
      <c r="N108" s="436">
        <f>M108*(1-'5'!$E$18)</f>
        <v>0</v>
      </c>
      <c r="O108" s="436">
        <f>N108*(1-'5'!$E$18)</f>
        <v>0</v>
      </c>
      <c r="P108" s="436">
        <f>O108*(1-'5'!$E$18)</f>
        <v>0</v>
      </c>
      <c r="Q108" s="436">
        <f>P108*(1-'5'!$E$18)</f>
        <v>0</v>
      </c>
      <c r="R108" s="436">
        <f>Q108*(1-'5'!$E$18)</f>
        <v>0</v>
      </c>
      <c r="S108" s="436">
        <f>R108*(1-'5'!$E$18)</f>
        <v>0</v>
      </c>
      <c r="T108" s="436">
        <f>S108*(1-'5'!$E$18)</f>
        <v>0</v>
      </c>
      <c r="U108" s="436">
        <f>T108*(1-'5'!$E$18)</f>
        <v>0</v>
      </c>
      <c r="V108" s="436">
        <f>U108*(1-'5'!$E$18)</f>
        <v>0</v>
      </c>
      <c r="W108" s="436">
        <f>V108*(1-'5'!$E$18)</f>
        <v>0</v>
      </c>
      <c r="X108" s="436">
        <f>W108*(1-'5'!$E$18)</f>
        <v>0</v>
      </c>
      <c r="Y108" s="436">
        <f>X108*(1-'5'!$E$18)</f>
        <v>0</v>
      </c>
      <c r="Z108" s="436">
        <f>Y108*(1-'5'!$E$18)</f>
        <v>0</v>
      </c>
      <c r="AA108" s="436">
        <f>Z108*(1-'5'!$E$18)</f>
        <v>0</v>
      </c>
      <c r="AB108" s="436">
        <f>AA108*(1-'5'!$E$18)</f>
        <v>0</v>
      </c>
      <c r="AC108" s="436">
        <f>AB108*(1-'5'!$E$18)</f>
        <v>0</v>
      </c>
      <c r="AD108" s="436">
        <f>AC108*(1-'5'!$E$18)</f>
        <v>0</v>
      </c>
      <c r="AE108" s="436">
        <f>AD108*(1-'5'!$E$18)</f>
        <v>0</v>
      </c>
      <c r="AF108" s="436">
        <f>AE108*(1-'5'!$E$18)</f>
        <v>0</v>
      </c>
      <c r="AG108" s="436">
        <f>AF108*(1-'5'!$E$18)</f>
        <v>0</v>
      </c>
      <c r="AH108" s="393">
        <f t="shared" si="16"/>
        <v>0</v>
      </c>
      <c r="AI108" s="144"/>
    </row>
    <row r="109" spans="2:35" s="124" customFormat="1" hidden="1">
      <c r="B109" s="434">
        <f>'4'!H9</f>
        <v>0</v>
      </c>
      <c r="C109" s="435">
        <f t="shared" si="15"/>
        <v>0</v>
      </c>
      <c r="D109" s="436">
        <f t="shared" si="17"/>
        <v>0</v>
      </c>
      <c r="E109" s="436">
        <f>D109*(1-'5'!$E$18)</f>
        <v>0</v>
      </c>
      <c r="F109" s="436">
        <f>E109*(1-'5'!$E$18)</f>
        <v>0</v>
      </c>
      <c r="G109" s="436">
        <f>F109*(1-'5'!$E$18)</f>
        <v>0</v>
      </c>
      <c r="H109" s="436">
        <f>G109*(1-'5'!$E$18)</f>
        <v>0</v>
      </c>
      <c r="I109" s="436">
        <f>H109*(1-'5'!$E$18)</f>
        <v>0</v>
      </c>
      <c r="J109" s="436">
        <f>I109*(1-'5'!$E$18)</f>
        <v>0</v>
      </c>
      <c r="K109" s="436">
        <f>J109*(1-'5'!$E$18)</f>
        <v>0</v>
      </c>
      <c r="L109" s="436">
        <f>K109*(1-'5'!$E$18)</f>
        <v>0</v>
      </c>
      <c r="M109" s="436">
        <f>L109*(1-'5'!$E$18)</f>
        <v>0</v>
      </c>
      <c r="N109" s="436">
        <f>M109*(1-'5'!$E$18)</f>
        <v>0</v>
      </c>
      <c r="O109" s="436">
        <f>N109*(1-'5'!$E$18)</f>
        <v>0</v>
      </c>
      <c r="P109" s="436">
        <f>O109*(1-'5'!$E$18)</f>
        <v>0</v>
      </c>
      <c r="Q109" s="436">
        <f>P109*(1-'5'!$E$18)</f>
        <v>0</v>
      </c>
      <c r="R109" s="436">
        <f>Q109*(1-'5'!$E$18)</f>
        <v>0</v>
      </c>
      <c r="S109" s="436">
        <f>R109*(1-'5'!$E$18)</f>
        <v>0</v>
      </c>
      <c r="T109" s="436">
        <f>S109*(1-'5'!$E$18)</f>
        <v>0</v>
      </c>
      <c r="U109" s="436">
        <f>T109*(1-'5'!$E$18)</f>
        <v>0</v>
      </c>
      <c r="V109" s="436">
        <f>U109*(1-'5'!$E$18)</f>
        <v>0</v>
      </c>
      <c r="W109" s="436">
        <f>V109*(1-'5'!$E$18)</f>
        <v>0</v>
      </c>
      <c r="X109" s="436">
        <f>W109*(1-'5'!$E$18)</f>
        <v>0</v>
      </c>
      <c r="Y109" s="436">
        <f>X109*(1-'5'!$E$18)</f>
        <v>0</v>
      </c>
      <c r="Z109" s="436">
        <f>Y109*(1-'5'!$E$18)</f>
        <v>0</v>
      </c>
      <c r="AA109" s="436">
        <f>Z109*(1-'5'!$E$18)</f>
        <v>0</v>
      </c>
      <c r="AB109" s="436">
        <f>AA109*(1-'5'!$E$18)</f>
        <v>0</v>
      </c>
      <c r="AC109" s="436">
        <f>AB109*(1-'5'!$E$18)</f>
        <v>0</v>
      </c>
      <c r="AD109" s="436">
        <f>AC109*(1-'5'!$E$18)</f>
        <v>0</v>
      </c>
      <c r="AE109" s="436">
        <f>AD109*(1-'5'!$E$18)</f>
        <v>0</v>
      </c>
      <c r="AF109" s="436">
        <f>AE109*(1-'5'!$E$18)</f>
        <v>0</v>
      </c>
      <c r="AG109" s="436">
        <f>AF109*(1-'5'!$E$18)</f>
        <v>0</v>
      </c>
      <c r="AH109" s="393">
        <f t="shared" si="16"/>
        <v>0</v>
      </c>
      <c r="AI109" s="144"/>
    </row>
    <row r="110" spans="2:35" s="124" customFormat="1" hidden="1">
      <c r="B110" s="434">
        <f>'4'!H10</f>
        <v>0</v>
      </c>
      <c r="C110" s="435">
        <f t="shared" si="15"/>
        <v>0</v>
      </c>
      <c r="D110" s="436">
        <f t="shared" si="17"/>
        <v>0</v>
      </c>
      <c r="E110" s="436">
        <f>D110*(1-'5'!$E$18)</f>
        <v>0</v>
      </c>
      <c r="F110" s="436">
        <f>E110*(1-'5'!$E$18)</f>
        <v>0</v>
      </c>
      <c r="G110" s="436">
        <f>F110*(1-'5'!$E$18)</f>
        <v>0</v>
      </c>
      <c r="H110" s="436">
        <f>G110*(1-'5'!$E$18)</f>
        <v>0</v>
      </c>
      <c r="I110" s="436">
        <f>H110*(1-'5'!$E$18)</f>
        <v>0</v>
      </c>
      <c r="J110" s="436">
        <f>I110*(1-'5'!$E$18)</f>
        <v>0</v>
      </c>
      <c r="K110" s="436">
        <f>J110*(1-'5'!$E$18)</f>
        <v>0</v>
      </c>
      <c r="L110" s="436">
        <f>K110*(1-'5'!$E$18)</f>
        <v>0</v>
      </c>
      <c r="M110" s="436">
        <f>L110*(1-'5'!$E$18)</f>
        <v>0</v>
      </c>
      <c r="N110" s="436">
        <f>M110*(1-'5'!$E$18)</f>
        <v>0</v>
      </c>
      <c r="O110" s="436">
        <f>N110*(1-'5'!$E$18)</f>
        <v>0</v>
      </c>
      <c r="P110" s="436">
        <f>O110*(1-'5'!$E$18)</f>
        <v>0</v>
      </c>
      <c r="Q110" s="436">
        <f>P110*(1-'5'!$E$18)</f>
        <v>0</v>
      </c>
      <c r="R110" s="436">
        <f>Q110*(1-'5'!$E$18)</f>
        <v>0</v>
      </c>
      <c r="S110" s="436">
        <f>R110*(1-'5'!$E$18)</f>
        <v>0</v>
      </c>
      <c r="T110" s="436">
        <f>S110*(1-'5'!$E$18)</f>
        <v>0</v>
      </c>
      <c r="U110" s="436">
        <f>T110*(1-'5'!$E$18)</f>
        <v>0</v>
      </c>
      <c r="V110" s="436">
        <f>U110*(1-'5'!$E$18)</f>
        <v>0</v>
      </c>
      <c r="W110" s="436">
        <f>V110*(1-'5'!$E$18)</f>
        <v>0</v>
      </c>
      <c r="X110" s="436">
        <f>W110*(1-'5'!$E$18)</f>
        <v>0</v>
      </c>
      <c r="Y110" s="436">
        <f>X110*(1-'5'!$E$18)</f>
        <v>0</v>
      </c>
      <c r="Z110" s="436">
        <f>Y110*(1-'5'!$E$18)</f>
        <v>0</v>
      </c>
      <c r="AA110" s="436">
        <f>Z110*(1-'5'!$E$18)</f>
        <v>0</v>
      </c>
      <c r="AB110" s="436">
        <f>AA110*(1-'5'!$E$18)</f>
        <v>0</v>
      </c>
      <c r="AC110" s="436">
        <f>AB110*(1-'5'!$E$18)</f>
        <v>0</v>
      </c>
      <c r="AD110" s="436">
        <f>AC110*(1-'5'!$E$18)</f>
        <v>0</v>
      </c>
      <c r="AE110" s="436">
        <f>AD110*(1-'5'!$E$18)</f>
        <v>0</v>
      </c>
      <c r="AF110" s="436">
        <f>AE110*(1-'5'!$E$18)</f>
        <v>0</v>
      </c>
      <c r="AG110" s="436">
        <f>AF110*(1-'5'!$E$18)</f>
        <v>0</v>
      </c>
      <c r="AH110" s="393">
        <f t="shared" si="16"/>
        <v>0</v>
      </c>
      <c r="AI110" s="144"/>
    </row>
    <row r="111" spans="2:35" s="124" customFormat="1" hidden="1">
      <c r="B111" s="434">
        <f>'4'!H11</f>
        <v>0</v>
      </c>
      <c r="C111" s="435">
        <f t="shared" si="15"/>
        <v>0</v>
      </c>
      <c r="D111" s="436">
        <f t="shared" si="17"/>
        <v>0</v>
      </c>
      <c r="E111" s="436">
        <f>D111*(1-'5'!$E$18)</f>
        <v>0</v>
      </c>
      <c r="F111" s="436">
        <f>E111*(1-'5'!$E$18)</f>
        <v>0</v>
      </c>
      <c r="G111" s="436">
        <f>F111*(1-'5'!$E$18)</f>
        <v>0</v>
      </c>
      <c r="H111" s="436">
        <f>G111*(1-'5'!$E$18)</f>
        <v>0</v>
      </c>
      <c r="I111" s="436">
        <f>H111*(1-'5'!$E$18)</f>
        <v>0</v>
      </c>
      <c r="J111" s="436">
        <f>I111*(1-'5'!$E$18)</f>
        <v>0</v>
      </c>
      <c r="K111" s="436">
        <f>J111*(1-'5'!$E$18)</f>
        <v>0</v>
      </c>
      <c r="L111" s="436">
        <f>K111*(1-'5'!$E$18)</f>
        <v>0</v>
      </c>
      <c r="M111" s="436">
        <f>L111*(1-'5'!$E$18)</f>
        <v>0</v>
      </c>
      <c r="N111" s="436">
        <f>M111*(1-'5'!$E$18)</f>
        <v>0</v>
      </c>
      <c r="O111" s="436">
        <f>N111*(1-'5'!$E$18)</f>
        <v>0</v>
      </c>
      <c r="P111" s="436">
        <f>O111*(1-'5'!$E$18)</f>
        <v>0</v>
      </c>
      <c r="Q111" s="436">
        <f>P111*(1-'5'!$E$18)</f>
        <v>0</v>
      </c>
      <c r="R111" s="436">
        <f>Q111*(1-'5'!$E$18)</f>
        <v>0</v>
      </c>
      <c r="S111" s="436">
        <f>R111*(1-'5'!$E$18)</f>
        <v>0</v>
      </c>
      <c r="T111" s="436">
        <f>S111*(1-'5'!$E$18)</f>
        <v>0</v>
      </c>
      <c r="U111" s="436">
        <f>T111*(1-'5'!$E$18)</f>
        <v>0</v>
      </c>
      <c r="V111" s="436">
        <f>U111*(1-'5'!$E$18)</f>
        <v>0</v>
      </c>
      <c r="W111" s="436">
        <f>V111*(1-'5'!$E$18)</f>
        <v>0</v>
      </c>
      <c r="X111" s="436">
        <f>W111*(1-'5'!$E$18)</f>
        <v>0</v>
      </c>
      <c r="Y111" s="436">
        <f>X111*(1-'5'!$E$18)</f>
        <v>0</v>
      </c>
      <c r="Z111" s="436">
        <f>Y111*(1-'5'!$E$18)</f>
        <v>0</v>
      </c>
      <c r="AA111" s="436">
        <f>Z111*(1-'5'!$E$18)</f>
        <v>0</v>
      </c>
      <c r="AB111" s="436">
        <f>AA111*(1-'5'!$E$18)</f>
        <v>0</v>
      </c>
      <c r="AC111" s="436">
        <f>AB111*(1-'5'!$E$18)</f>
        <v>0</v>
      </c>
      <c r="AD111" s="436">
        <f>AC111*(1-'5'!$E$18)</f>
        <v>0</v>
      </c>
      <c r="AE111" s="436">
        <f>AD111*(1-'5'!$E$18)</f>
        <v>0</v>
      </c>
      <c r="AF111" s="436">
        <f>AE111*(1-'5'!$E$18)</f>
        <v>0</v>
      </c>
      <c r="AG111" s="436">
        <f>AF111*(1-'5'!$E$18)</f>
        <v>0</v>
      </c>
      <c r="AH111" s="393">
        <f t="shared" si="16"/>
        <v>0</v>
      </c>
      <c r="AI111" s="144"/>
    </row>
    <row r="112" spans="2:35" s="124" customFormat="1" hidden="1">
      <c r="B112" s="434">
        <f>'4'!H12</f>
        <v>0</v>
      </c>
      <c r="C112" s="435">
        <f t="shared" si="15"/>
        <v>0</v>
      </c>
      <c r="D112" s="436">
        <f t="shared" si="17"/>
        <v>0</v>
      </c>
      <c r="E112" s="436">
        <f>D112*(1-'5'!$E$18)</f>
        <v>0</v>
      </c>
      <c r="F112" s="436">
        <f>E112*(1-'5'!$E$18)</f>
        <v>0</v>
      </c>
      <c r="G112" s="436">
        <f>F112*(1-'5'!$E$18)</f>
        <v>0</v>
      </c>
      <c r="H112" s="436">
        <f>G112*(1-'5'!$E$18)</f>
        <v>0</v>
      </c>
      <c r="I112" s="436">
        <f>H112*(1-'5'!$E$18)</f>
        <v>0</v>
      </c>
      <c r="J112" s="436">
        <f>I112*(1-'5'!$E$18)</f>
        <v>0</v>
      </c>
      <c r="K112" s="436">
        <f>J112*(1-'5'!$E$18)</f>
        <v>0</v>
      </c>
      <c r="L112" s="436">
        <f>K112*(1-'5'!$E$18)</f>
        <v>0</v>
      </c>
      <c r="M112" s="436">
        <f>L112*(1-'5'!$E$18)</f>
        <v>0</v>
      </c>
      <c r="N112" s="436">
        <f>M112*(1-'5'!$E$18)</f>
        <v>0</v>
      </c>
      <c r="O112" s="436">
        <f>N112*(1-'5'!$E$18)</f>
        <v>0</v>
      </c>
      <c r="P112" s="436">
        <f>O112*(1-'5'!$E$18)</f>
        <v>0</v>
      </c>
      <c r="Q112" s="436">
        <f>P112*(1-'5'!$E$18)</f>
        <v>0</v>
      </c>
      <c r="R112" s="436">
        <f>Q112*(1-'5'!$E$18)</f>
        <v>0</v>
      </c>
      <c r="S112" s="436">
        <f>R112*(1-'5'!$E$18)</f>
        <v>0</v>
      </c>
      <c r="T112" s="436">
        <f>S112*(1-'5'!$E$18)</f>
        <v>0</v>
      </c>
      <c r="U112" s="436">
        <f>T112*(1-'5'!$E$18)</f>
        <v>0</v>
      </c>
      <c r="V112" s="436">
        <f>U112*(1-'5'!$E$18)</f>
        <v>0</v>
      </c>
      <c r="W112" s="436">
        <f>V112*(1-'5'!$E$18)</f>
        <v>0</v>
      </c>
      <c r="X112" s="436">
        <f>W112*(1-'5'!$E$18)</f>
        <v>0</v>
      </c>
      <c r="Y112" s="436">
        <f>X112*(1-'5'!$E$18)</f>
        <v>0</v>
      </c>
      <c r="Z112" s="436">
        <f>Y112*(1-'5'!$E$18)</f>
        <v>0</v>
      </c>
      <c r="AA112" s="436">
        <f>Z112*(1-'5'!$E$18)</f>
        <v>0</v>
      </c>
      <c r="AB112" s="436">
        <f>AA112*(1-'5'!$E$18)</f>
        <v>0</v>
      </c>
      <c r="AC112" s="436">
        <f>AB112*(1-'5'!$E$18)</f>
        <v>0</v>
      </c>
      <c r="AD112" s="436">
        <f>AC112*(1-'5'!$E$18)</f>
        <v>0</v>
      </c>
      <c r="AE112" s="436">
        <f>AD112*(1-'5'!$E$18)</f>
        <v>0</v>
      </c>
      <c r="AF112" s="436">
        <f>AE112*(1-'5'!$E$18)</f>
        <v>0</v>
      </c>
      <c r="AG112" s="436">
        <f>AF112*(1-'5'!$E$18)</f>
        <v>0</v>
      </c>
      <c r="AH112" s="393">
        <f t="shared" si="16"/>
        <v>0</v>
      </c>
      <c r="AI112" s="144"/>
    </row>
    <row r="113" spans="2:36" s="124" customFormat="1" hidden="1">
      <c r="B113" s="434">
        <f>'4'!H13</f>
        <v>0</v>
      </c>
      <c r="C113" s="435">
        <f t="shared" si="15"/>
        <v>0</v>
      </c>
      <c r="D113" s="436">
        <f t="shared" si="17"/>
        <v>0</v>
      </c>
      <c r="E113" s="436">
        <f>D113*(1-'5'!$E$18)</f>
        <v>0</v>
      </c>
      <c r="F113" s="436">
        <f>E113*(1-'5'!$E$18)</f>
        <v>0</v>
      </c>
      <c r="G113" s="436">
        <f>F113*(1-'5'!$E$18)</f>
        <v>0</v>
      </c>
      <c r="H113" s="436">
        <f>G113*(1-'5'!$E$18)</f>
        <v>0</v>
      </c>
      <c r="I113" s="436">
        <f>H113*(1-'5'!$E$18)</f>
        <v>0</v>
      </c>
      <c r="J113" s="436">
        <f>I113*(1-'5'!$E$18)</f>
        <v>0</v>
      </c>
      <c r="K113" s="436">
        <f>J113*(1-'5'!$E$18)</f>
        <v>0</v>
      </c>
      <c r="L113" s="436">
        <f>K113*(1-'5'!$E$18)</f>
        <v>0</v>
      </c>
      <c r="M113" s="436">
        <f>L113*(1-'5'!$E$18)</f>
        <v>0</v>
      </c>
      <c r="N113" s="436">
        <f>M113*(1-'5'!$E$18)</f>
        <v>0</v>
      </c>
      <c r="O113" s="436">
        <f>N113*(1-'5'!$E$18)</f>
        <v>0</v>
      </c>
      <c r="P113" s="436">
        <f>O113*(1-'5'!$E$18)</f>
        <v>0</v>
      </c>
      <c r="Q113" s="436">
        <f>P113*(1-'5'!$E$18)</f>
        <v>0</v>
      </c>
      <c r="R113" s="436">
        <f>Q113*(1-'5'!$E$18)</f>
        <v>0</v>
      </c>
      <c r="S113" s="436">
        <f>R113*(1-'5'!$E$18)</f>
        <v>0</v>
      </c>
      <c r="T113" s="436">
        <f>S113*(1-'5'!$E$18)</f>
        <v>0</v>
      </c>
      <c r="U113" s="436">
        <f>T113*(1-'5'!$E$18)</f>
        <v>0</v>
      </c>
      <c r="V113" s="436">
        <f>U113*(1-'5'!$E$18)</f>
        <v>0</v>
      </c>
      <c r="W113" s="436">
        <f>V113*(1-'5'!$E$18)</f>
        <v>0</v>
      </c>
      <c r="X113" s="436">
        <f>W113*(1-'5'!$E$18)</f>
        <v>0</v>
      </c>
      <c r="Y113" s="436">
        <f>X113*(1-'5'!$E$18)</f>
        <v>0</v>
      </c>
      <c r="Z113" s="436">
        <f>Y113*(1-'5'!$E$18)</f>
        <v>0</v>
      </c>
      <c r="AA113" s="436">
        <f>Z113*(1-'5'!$E$18)</f>
        <v>0</v>
      </c>
      <c r="AB113" s="436">
        <f>AA113*(1-'5'!$E$18)</f>
        <v>0</v>
      </c>
      <c r="AC113" s="436">
        <f>AB113*(1-'5'!$E$18)</f>
        <v>0</v>
      </c>
      <c r="AD113" s="436">
        <f>AC113*(1-'5'!$E$18)</f>
        <v>0</v>
      </c>
      <c r="AE113" s="436">
        <f>AD113*(1-'5'!$E$18)</f>
        <v>0</v>
      </c>
      <c r="AF113" s="436">
        <f>AE113*(1-'5'!$E$18)</f>
        <v>0</v>
      </c>
      <c r="AG113" s="436">
        <f>AF113*(1-'5'!$E$18)</f>
        <v>0</v>
      </c>
      <c r="AH113" s="393">
        <f t="shared" si="16"/>
        <v>0</v>
      </c>
      <c r="AI113" s="144"/>
      <c r="AJ113" s="437"/>
    </row>
    <row r="114" spans="2:36" s="124" customFormat="1" hidden="1">
      <c r="B114" s="434">
        <f>'4'!H14</f>
        <v>0</v>
      </c>
      <c r="C114" s="435">
        <f t="shared" si="15"/>
        <v>0</v>
      </c>
      <c r="D114" s="436">
        <f t="shared" si="17"/>
        <v>0</v>
      </c>
      <c r="E114" s="436">
        <f>D114*(1-'5'!$E$18)</f>
        <v>0</v>
      </c>
      <c r="F114" s="436">
        <f>E114*(1-'5'!$E$18)</f>
        <v>0</v>
      </c>
      <c r="G114" s="436">
        <f>F114*(1-'5'!$E$18)</f>
        <v>0</v>
      </c>
      <c r="H114" s="436">
        <f>G114*(1-'5'!$E$18)</f>
        <v>0</v>
      </c>
      <c r="I114" s="436">
        <f>H114*(1-'5'!$E$18)</f>
        <v>0</v>
      </c>
      <c r="J114" s="436">
        <f>I114*(1-'5'!$E$18)</f>
        <v>0</v>
      </c>
      <c r="K114" s="436">
        <f>J114*(1-'5'!$E$18)</f>
        <v>0</v>
      </c>
      <c r="L114" s="436">
        <f>K114*(1-'5'!$E$18)</f>
        <v>0</v>
      </c>
      <c r="M114" s="436">
        <f>L114*(1-'5'!$E$18)</f>
        <v>0</v>
      </c>
      <c r="N114" s="436">
        <f>M114*(1-'5'!$E$18)</f>
        <v>0</v>
      </c>
      <c r="O114" s="436">
        <f>N114*(1-'5'!$E$18)</f>
        <v>0</v>
      </c>
      <c r="P114" s="436">
        <f>O114*(1-'5'!$E$18)</f>
        <v>0</v>
      </c>
      <c r="Q114" s="436">
        <f>P114*(1-'5'!$E$18)</f>
        <v>0</v>
      </c>
      <c r="R114" s="436">
        <f>Q114*(1-'5'!$E$18)</f>
        <v>0</v>
      </c>
      <c r="S114" s="436">
        <f>R114*(1-'5'!$E$18)</f>
        <v>0</v>
      </c>
      <c r="T114" s="436">
        <f>S114*(1-'5'!$E$18)</f>
        <v>0</v>
      </c>
      <c r="U114" s="436">
        <f>T114*(1-'5'!$E$18)</f>
        <v>0</v>
      </c>
      <c r="V114" s="436">
        <f>U114*(1-'5'!$E$18)</f>
        <v>0</v>
      </c>
      <c r="W114" s="436">
        <f>V114*(1-'5'!$E$18)</f>
        <v>0</v>
      </c>
      <c r="X114" s="436">
        <f>W114*(1-'5'!$E$18)</f>
        <v>0</v>
      </c>
      <c r="Y114" s="436">
        <f>X114*(1-'5'!$E$18)</f>
        <v>0</v>
      </c>
      <c r="Z114" s="436">
        <f>Y114*(1-'5'!$E$18)</f>
        <v>0</v>
      </c>
      <c r="AA114" s="436">
        <f>Z114*(1-'5'!$E$18)</f>
        <v>0</v>
      </c>
      <c r="AB114" s="436">
        <f>AA114*(1-'5'!$E$18)</f>
        <v>0</v>
      </c>
      <c r="AC114" s="436">
        <f>AB114*(1-'5'!$E$18)</f>
        <v>0</v>
      </c>
      <c r="AD114" s="436">
        <f>AC114*(1-'5'!$E$18)</f>
        <v>0</v>
      </c>
      <c r="AE114" s="436">
        <f>AD114*(1-'5'!$E$18)</f>
        <v>0</v>
      </c>
      <c r="AF114" s="436">
        <f>AE114*(1-'5'!$E$18)</f>
        <v>0</v>
      </c>
      <c r="AG114" s="436">
        <f>AF114*(1-'5'!$E$18)</f>
        <v>0</v>
      </c>
      <c r="AH114" s="393">
        <f t="shared" si="16"/>
        <v>0</v>
      </c>
      <c r="AI114" s="144"/>
    </row>
    <row r="115" spans="2:36" s="124" customFormat="1" hidden="1">
      <c r="B115" s="434">
        <f>'4'!H15</f>
        <v>0</v>
      </c>
      <c r="C115" s="435">
        <f t="shared" si="15"/>
        <v>0</v>
      </c>
      <c r="D115" s="436">
        <f t="shared" si="17"/>
        <v>0</v>
      </c>
      <c r="E115" s="436">
        <f>D115*(1-'5'!$E$18)</f>
        <v>0</v>
      </c>
      <c r="F115" s="436">
        <f>E115*(1-'5'!$E$18)</f>
        <v>0</v>
      </c>
      <c r="G115" s="436">
        <f>F115*(1-'5'!$E$18)</f>
        <v>0</v>
      </c>
      <c r="H115" s="436">
        <f>G115*(1-'5'!$E$18)</f>
        <v>0</v>
      </c>
      <c r="I115" s="436">
        <f>H115*(1-'5'!$E$18)</f>
        <v>0</v>
      </c>
      <c r="J115" s="436">
        <f>I115*(1-'5'!$E$18)</f>
        <v>0</v>
      </c>
      <c r="K115" s="436">
        <f>J115*(1-'5'!$E$18)</f>
        <v>0</v>
      </c>
      <c r="L115" s="436">
        <f>K115*(1-'5'!$E$18)</f>
        <v>0</v>
      </c>
      <c r="M115" s="436">
        <f>L115*(1-'5'!$E$18)</f>
        <v>0</v>
      </c>
      <c r="N115" s="436">
        <f>M115*(1-'5'!$E$18)</f>
        <v>0</v>
      </c>
      <c r="O115" s="436">
        <f>N115*(1-'5'!$E$18)</f>
        <v>0</v>
      </c>
      <c r="P115" s="436">
        <f>O115*(1-'5'!$E$18)</f>
        <v>0</v>
      </c>
      <c r="Q115" s="436">
        <f>P115*(1-'5'!$E$18)</f>
        <v>0</v>
      </c>
      <c r="R115" s="436">
        <f>Q115*(1-'5'!$E$18)</f>
        <v>0</v>
      </c>
      <c r="S115" s="436">
        <f>R115*(1-'5'!$E$18)</f>
        <v>0</v>
      </c>
      <c r="T115" s="436">
        <f>S115*(1-'5'!$E$18)</f>
        <v>0</v>
      </c>
      <c r="U115" s="436">
        <f>T115*(1-'5'!$E$18)</f>
        <v>0</v>
      </c>
      <c r="V115" s="436">
        <f>U115*(1-'5'!$E$18)</f>
        <v>0</v>
      </c>
      <c r="W115" s="436">
        <f>V115*(1-'5'!$E$18)</f>
        <v>0</v>
      </c>
      <c r="X115" s="436">
        <f>W115*(1-'5'!$E$18)</f>
        <v>0</v>
      </c>
      <c r="Y115" s="436">
        <f>X115*(1-'5'!$E$18)</f>
        <v>0</v>
      </c>
      <c r="Z115" s="436">
        <f>Y115*(1-'5'!$E$18)</f>
        <v>0</v>
      </c>
      <c r="AA115" s="436">
        <f>Z115*(1-'5'!$E$18)</f>
        <v>0</v>
      </c>
      <c r="AB115" s="436">
        <f>AA115*(1-'5'!$E$18)</f>
        <v>0</v>
      </c>
      <c r="AC115" s="436">
        <f>AB115*(1-'5'!$E$18)</f>
        <v>0</v>
      </c>
      <c r="AD115" s="436">
        <f>AC115*(1-'5'!$E$18)</f>
        <v>0</v>
      </c>
      <c r="AE115" s="436">
        <f>AD115*(1-'5'!$E$18)</f>
        <v>0</v>
      </c>
      <c r="AF115" s="436">
        <f>AE115*(1-'5'!$E$18)</f>
        <v>0</v>
      </c>
      <c r="AG115" s="436">
        <f>AF115*(1-'5'!$E$18)</f>
        <v>0</v>
      </c>
      <c r="AH115" s="393">
        <f t="shared" si="16"/>
        <v>0</v>
      </c>
      <c r="AI115" s="144"/>
    </row>
    <row r="116" spans="2:36" s="124" customFormat="1" hidden="1">
      <c r="B116" s="434">
        <f>'4'!H16</f>
        <v>0</v>
      </c>
      <c r="C116" s="435">
        <f t="shared" si="15"/>
        <v>0</v>
      </c>
      <c r="D116" s="436">
        <f t="shared" si="17"/>
        <v>0</v>
      </c>
      <c r="E116" s="436">
        <f>D116*(1-'5'!$E$18)</f>
        <v>0</v>
      </c>
      <c r="F116" s="436">
        <f>E116*(1-'5'!$E$18)</f>
        <v>0</v>
      </c>
      <c r="G116" s="436">
        <f>F116*(1-'5'!$E$18)</f>
        <v>0</v>
      </c>
      <c r="H116" s="436">
        <f>G116*(1-'5'!$E$18)</f>
        <v>0</v>
      </c>
      <c r="I116" s="436">
        <f>H116*(1-'5'!$E$18)</f>
        <v>0</v>
      </c>
      <c r="J116" s="436">
        <f>I116*(1-'5'!$E$18)</f>
        <v>0</v>
      </c>
      <c r="K116" s="436">
        <f>J116*(1-'5'!$E$18)</f>
        <v>0</v>
      </c>
      <c r="L116" s="436">
        <f>K116*(1-'5'!$E$18)</f>
        <v>0</v>
      </c>
      <c r="M116" s="436">
        <f>L116*(1-'5'!$E$18)</f>
        <v>0</v>
      </c>
      <c r="N116" s="436">
        <f>M116*(1-'5'!$E$18)</f>
        <v>0</v>
      </c>
      <c r="O116" s="436">
        <f>N116*(1-'5'!$E$18)</f>
        <v>0</v>
      </c>
      <c r="P116" s="436">
        <f>O116*(1-'5'!$E$18)</f>
        <v>0</v>
      </c>
      <c r="Q116" s="436">
        <f>P116*(1-'5'!$E$18)</f>
        <v>0</v>
      </c>
      <c r="R116" s="436">
        <f>Q116*(1-'5'!$E$18)</f>
        <v>0</v>
      </c>
      <c r="S116" s="436">
        <f>R116*(1-'5'!$E$18)</f>
        <v>0</v>
      </c>
      <c r="T116" s="436">
        <f>S116*(1-'5'!$E$18)</f>
        <v>0</v>
      </c>
      <c r="U116" s="436">
        <f>T116*(1-'5'!$E$18)</f>
        <v>0</v>
      </c>
      <c r="V116" s="436">
        <f>U116*(1-'5'!$E$18)</f>
        <v>0</v>
      </c>
      <c r="W116" s="436">
        <f>V116*(1-'5'!$E$18)</f>
        <v>0</v>
      </c>
      <c r="X116" s="436">
        <f>W116*(1-'5'!$E$18)</f>
        <v>0</v>
      </c>
      <c r="Y116" s="436">
        <f>X116*(1-'5'!$E$18)</f>
        <v>0</v>
      </c>
      <c r="Z116" s="436">
        <f>Y116*(1-'5'!$E$18)</f>
        <v>0</v>
      </c>
      <c r="AA116" s="436">
        <f>Z116*(1-'5'!$E$18)</f>
        <v>0</v>
      </c>
      <c r="AB116" s="436">
        <f>AA116*(1-'5'!$E$18)</f>
        <v>0</v>
      </c>
      <c r="AC116" s="436">
        <f>AB116*(1-'5'!$E$18)</f>
        <v>0</v>
      </c>
      <c r="AD116" s="436">
        <f>AC116*(1-'5'!$E$18)</f>
        <v>0</v>
      </c>
      <c r="AE116" s="436">
        <f>AD116*(1-'5'!$E$18)</f>
        <v>0</v>
      </c>
      <c r="AF116" s="436">
        <f>AE116*(1-'5'!$E$18)</f>
        <v>0</v>
      </c>
      <c r="AG116" s="436">
        <f>AF116*(1-'5'!$E$18)</f>
        <v>0</v>
      </c>
      <c r="AH116" s="393">
        <f t="shared" si="16"/>
        <v>0</v>
      </c>
      <c r="AI116" s="144"/>
    </row>
    <row r="117" spans="2:36" s="124" customFormat="1" hidden="1">
      <c r="B117" s="434">
        <f>'4'!H17</f>
        <v>0</v>
      </c>
      <c r="C117" s="435">
        <f t="shared" si="15"/>
        <v>0</v>
      </c>
      <c r="D117" s="436">
        <f t="shared" si="17"/>
        <v>0</v>
      </c>
      <c r="E117" s="436">
        <f>D117*(1-'5'!$E$18)</f>
        <v>0</v>
      </c>
      <c r="F117" s="436">
        <f>E117*(1-'5'!$E$18)</f>
        <v>0</v>
      </c>
      <c r="G117" s="436">
        <f>F117*(1-'5'!$E$18)</f>
        <v>0</v>
      </c>
      <c r="H117" s="436">
        <f>G117*(1-'5'!$E$18)</f>
        <v>0</v>
      </c>
      <c r="I117" s="436">
        <f>H117*(1-'5'!$E$18)</f>
        <v>0</v>
      </c>
      <c r="J117" s="436">
        <f>I117*(1-'5'!$E$18)</f>
        <v>0</v>
      </c>
      <c r="K117" s="436">
        <f>J117*(1-'5'!$E$18)</f>
        <v>0</v>
      </c>
      <c r="L117" s="436">
        <f>K117*(1-'5'!$E$18)</f>
        <v>0</v>
      </c>
      <c r="M117" s="436">
        <f>L117*(1-'5'!$E$18)</f>
        <v>0</v>
      </c>
      <c r="N117" s="436">
        <f>M117*(1-'5'!$E$18)</f>
        <v>0</v>
      </c>
      <c r="O117" s="436">
        <f>N117*(1-'5'!$E$18)</f>
        <v>0</v>
      </c>
      <c r="P117" s="436">
        <f>O117*(1-'5'!$E$18)</f>
        <v>0</v>
      </c>
      <c r="Q117" s="436">
        <f>P117*(1-'5'!$E$18)</f>
        <v>0</v>
      </c>
      <c r="R117" s="436">
        <f>Q117*(1-'5'!$E$18)</f>
        <v>0</v>
      </c>
      <c r="S117" s="436">
        <f>R117*(1-'5'!$E$18)</f>
        <v>0</v>
      </c>
      <c r="T117" s="436">
        <f>S117*(1-'5'!$E$18)</f>
        <v>0</v>
      </c>
      <c r="U117" s="436">
        <f>T117*(1-'5'!$E$18)</f>
        <v>0</v>
      </c>
      <c r="V117" s="436">
        <f>U117*(1-'5'!$E$18)</f>
        <v>0</v>
      </c>
      <c r="W117" s="436">
        <f>V117*(1-'5'!$E$18)</f>
        <v>0</v>
      </c>
      <c r="X117" s="436">
        <f>W117*(1-'5'!$E$18)</f>
        <v>0</v>
      </c>
      <c r="Y117" s="436">
        <f>X117*(1-'5'!$E$18)</f>
        <v>0</v>
      </c>
      <c r="Z117" s="436">
        <f>Y117*(1-'5'!$E$18)</f>
        <v>0</v>
      </c>
      <c r="AA117" s="436">
        <f>Z117*(1-'5'!$E$18)</f>
        <v>0</v>
      </c>
      <c r="AB117" s="436">
        <f>AA117*(1-'5'!$E$18)</f>
        <v>0</v>
      </c>
      <c r="AC117" s="436">
        <f>AB117*(1-'5'!$E$18)</f>
        <v>0</v>
      </c>
      <c r="AD117" s="436">
        <f>AC117*(1-'5'!$E$18)</f>
        <v>0</v>
      </c>
      <c r="AE117" s="436">
        <f>AD117*(1-'5'!$E$18)</f>
        <v>0</v>
      </c>
      <c r="AF117" s="436">
        <f>AE117*(1-'5'!$E$18)</f>
        <v>0</v>
      </c>
      <c r="AG117" s="436">
        <f>AF117*(1-'5'!$E$18)</f>
        <v>0</v>
      </c>
      <c r="AH117" s="393">
        <f t="shared" si="16"/>
        <v>0</v>
      </c>
      <c r="AI117" s="144"/>
    </row>
    <row r="118" spans="2:36" s="124" customFormat="1" hidden="1">
      <c r="B118" s="434">
        <f>'4'!H18</f>
        <v>0</v>
      </c>
      <c r="C118" s="435">
        <f t="shared" si="15"/>
        <v>0</v>
      </c>
      <c r="D118" s="436">
        <f t="shared" si="17"/>
        <v>0</v>
      </c>
      <c r="E118" s="436">
        <f>D118*(1-'5'!$E$18)</f>
        <v>0</v>
      </c>
      <c r="F118" s="436">
        <f>E118*(1-'5'!$E$18)</f>
        <v>0</v>
      </c>
      <c r="G118" s="436">
        <f>F118*(1-'5'!$E$18)</f>
        <v>0</v>
      </c>
      <c r="H118" s="436">
        <f>G118*(1-'5'!$E$18)</f>
        <v>0</v>
      </c>
      <c r="I118" s="436">
        <f>H118*(1-'5'!$E$18)</f>
        <v>0</v>
      </c>
      <c r="J118" s="436">
        <f>I118*(1-'5'!$E$18)</f>
        <v>0</v>
      </c>
      <c r="K118" s="436">
        <f>J118*(1-'5'!$E$18)</f>
        <v>0</v>
      </c>
      <c r="L118" s="436">
        <f>K118*(1-'5'!$E$18)</f>
        <v>0</v>
      </c>
      <c r="M118" s="436">
        <f>L118*(1-'5'!$E$18)</f>
        <v>0</v>
      </c>
      <c r="N118" s="436">
        <f>M118*(1-'5'!$E$18)</f>
        <v>0</v>
      </c>
      <c r="O118" s="436">
        <f>N118*(1-'5'!$E$18)</f>
        <v>0</v>
      </c>
      <c r="P118" s="436">
        <f>O118*(1-'5'!$E$18)</f>
        <v>0</v>
      </c>
      <c r="Q118" s="436">
        <f>P118*(1-'5'!$E$18)</f>
        <v>0</v>
      </c>
      <c r="R118" s="436">
        <f>Q118*(1-'5'!$E$18)</f>
        <v>0</v>
      </c>
      <c r="S118" s="436">
        <f>R118*(1-'5'!$E$18)</f>
        <v>0</v>
      </c>
      <c r="T118" s="436">
        <f>S118*(1-'5'!$E$18)</f>
        <v>0</v>
      </c>
      <c r="U118" s="436">
        <f>T118*(1-'5'!$E$18)</f>
        <v>0</v>
      </c>
      <c r="V118" s="436">
        <f>U118*(1-'5'!$E$18)</f>
        <v>0</v>
      </c>
      <c r="W118" s="436">
        <f>V118*(1-'5'!$E$18)</f>
        <v>0</v>
      </c>
      <c r="X118" s="436">
        <f>W118*(1-'5'!$E$18)</f>
        <v>0</v>
      </c>
      <c r="Y118" s="436">
        <f>X118*(1-'5'!$E$18)</f>
        <v>0</v>
      </c>
      <c r="Z118" s="436">
        <f>Y118*(1-'5'!$E$18)</f>
        <v>0</v>
      </c>
      <c r="AA118" s="436">
        <f>Z118*(1-'5'!$E$18)</f>
        <v>0</v>
      </c>
      <c r="AB118" s="436">
        <f>AA118*(1-'5'!$E$18)</f>
        <v>0</v>
      </c>
      <c r="AC118" s="436">
        <f>AB118*(1-'5'!$E$18)</f>
        <v>0</v>
      </c>
      <c r="AD118" s="436">
        <f>AC118*(1-'5'!$E$18)</f>
        <v>0</v>
      </c>
      <c r="AE118" s="436">
        <f>AD118*(1-'5'!$E$18)</f>
        <v>0</v>
      </c>
      <c r="AF118" s="436">
        <f>AE118*(1-'5'!$E$18)</f>
        <v>0</v>
      </c>
      <c r="AG118" s="436">
        <f>AF118*(1-'5'!$E$18)</f>
        <v>0</v>
      </c>
      <c r="AH118" s="393">
        <f t="shared" si="16"/>
        <v>0</v>
      </c>
      <c r="AI118" s="144"/>
    </row>
    <row r="119" spans="2:36" s="124" customFormat="1" hidden="1">
      <c r="B119" s="434">
        <f>'4'!H19</f>
        <v>0</v>
      </c>
      <c r="C119" s="435">
        <f t="shared" si="15"/>
        <v>0</v>
      </c>
      <c r="D119" s="436">
        <f t="shared" si="17"/>
        <v>0</v>
      </c>
      <c r="E119" s="436">
        <f>D119*(1-'5'!$E$18)</f>
        <v>0</v>
      </c>
      <c r="F119" s="436">
        <f>E119*(1-'5'!$E$18)</f>
        <v>0</v>
      </c>
      <c r="G119" s="436">
        <f>F119*(1-'5'!$E$18)</f>
        <v>0</v>
      </c>
      <c r="H119" s="436">
        <f>G119*(1-'5'!$E$18)</f>
        <v>0</v>
      </c>
      <c r="I119" s="436">
        <f>H119*(1-'5'!$E$18)</f>
        <v>0</v>
      </c>
      <c r="J119" s="436">
        <f>I119*(1-'5'!$E$18)</f>
        <v>0</v>
      </c>
      <c r="K119" s="436">
        <f>J119*(1-'5'!$E$18)</f>
        <v>0</v>
      </c>
      <c r="L119" s="436">
        <f>K119*(1-'5'!$E$18)</f>
        <v>0</v>
      </c>
      <c r="M119" s="436">
        <f>L119*(1-'5'!$E$18)</f>
        <v>0</v>
      </c>
      <c r="N119" s="436">
        <f>M119*(1-'5'!$E$18)</f>
        <v>0</v>
      </c>
      <c r="O119" s="436">
        <f>N119*(1-'5'!$E$18)</f>
        <v>0</v>
      </c>
      <c r="P119" s="436">
        <f>O119*(1-'5'!$E$18)</f>
        <v>0</v>
      </c>
      <c r="Q119" s="436">
        <f>P119*(1-'5'!$E$18)</f>
        <v>0</v>
      </c>
      <c r="R119" s="436">
        <f>Q119*(1-'5'!$E$18)</f>
        <v>0</v>
      </c>
      <c r="S119" s="436">
        <f>R119*(1-'5'!$E$18)</f>
        <v>0</v>
      </c>
      <c r="T119" s="436">
        <f>S119*(1-'5'!$E$18)</f>
        <v>0</v>
      </c>
      <c r="U119" s="436">
        <f>T119*(1-'5'!$E$18)</f>
        <v>0</v>
      </c>
      <c r="V119" s="436">
        <f>U119*(1-'5'!$E$18)</f>
        <v>0</v>
      </c>
      <c r="W119" s="436">
        <f>V119*(1-'5'!$E$18)</f>
        <v>0</v>
      </c>
      <c r="X119" s="436">
        <f>W119*(1-'5'!$E$18)</f>
        <v>0</v>
      </c>
      <c r="Y119" s="436">
        <f>X119*(1-'5'!$E$18)</f>
        <v>0</v>
      </c>
      <c r="Z119" s="436">
        <f>Y119*(1-'5'!$E$18)</f>
        <v>0</v>
      </c>
      <c r="AA119" s="436">
        <f>Z119*(1-'5'!$E$18)</f>
        <v>0</v>
      </c>
      <c r="AB119" s="436">
        <f>AA119*(1-'5'!$E$18)</f>
        <v>0</v>
      </c>
      <c r="AC119" s="436">
        <f>AB119*(1-'5'!$E$18)</f>
        <v>0</v>
      </c>
      <c r="AD119" s="436">
        <f>AC119*(1-'5'!$E$18)</f>
        <v>0</v>
      </c>
      <c r="AE119" s="436">
        <f>AD119*(1-'5'!$E$18)</f>
        <v>0</v>
      </c>
      <c r="AF119" s="436">
        <f>AE119*(1-'5'!$E$18)</f>
        <v>0</v>
      </c>
      <c r="AG119" s="436">
        <f>AF119*(1-'5'!$E$18)</f>
        <v>0</v>
      </c>
      <c r="AH119" s="393">
        <f t="shared" si="16"/>
        <v>0</v>
      </c>
      <c r="AI119" s="144"/>
    </row>
    <row r="120" spans="2:36" s="124" customFormat="1" hidden="1">
      <c r="B120" s="434">
        <f>'4'!H20</f>
        <v>0</v>
      </c>
      <c r="C120" s="435">
        <f t="shared" si="15"/>
        <v>0</v>
      </c>
      <c r="D120" s="436">
        <f t="shared" si="17"/>
        <v>0</v>
      </c>
      <c r="E120" s="436">
        <f>D120*(1-'5'!$E$18)</f>
        <v>0</v>
      </c>
      <c r="F120" s="436">
        <f>E120*(1-'5'!$E$18)</f>
        <v>0</v>
      </c>
      <c r="G120" s="436">
        <f>F120*(1-'5'!$E$18)</f>
        <v>0</v>
      </c>
      <c r="H120" s="436">
        <f>G120*(1-'5'!$E$18)</f>
        <v>0</v>
      </c>
      <c r="I120" s="436">
        <f>H120*(1-'5'!$E$18)</f>
        <v>0</v>
      </c>
      <c r="J120" s="436">
        <f>I120*(1-'5'!$E$18)</f>
        <v>0</v>
      </c>
      <c r="K120" s="436">
        <f>J120*(1-'5'!$E$18)</f>
        <v>0</v>
      </c>
      <c r="L120" s="436">
        <f>K120*(1-'5'!$E$18)</f>
        <v>0</v>
      </c>
      <c r="M120" s="436">
        <f>L120*(1-'5'!$E$18)</f>
        <v>0</v>
      </c>
      <c r="N120" s="436">
        <f>M120*(1-'5'!$E$18)</f>
        <v>0</v>
      </c>
      <c r="O120" s="436">
        <f>N120*(1-'5'!$E$18)</f>
        <v>0</v>
      </c>
      <c r="P120" s="436">
        <f>O120*(1-'5'!$E$18)</f>
        <v>0</v>
      </c>
      <c r="Q120" s="436">
        <f>P120*(1-'5'!$E$18)</f>
        <v>0</v>
      </c>
      <c r="R120" s="436">
        <f>Q120*(1-'5'!$E$18)</f>
        <v>0</v>
      </c>
      <c r="S120" s="436">
        <f>R120*(1-'5'!$E$18)</f>
        <v>0</v>
      </c>
      <c r="T120" s="436">
        <f>S120*(1-'5'!$E$18)</f>
        <v>0</v>
      </c>
      <c r="U120" s="436">
        <f>T120*(1-'5'!$E$18)</f>
        <v>0</v>
      </c>
      <c r="V120" s="436">
        <f>U120*(1-'5'!$E$18)</f>
        <v>0</v>
      </c>
      <c r="W120" s="436">
        <f>V120*(1-'5'!$E$18)</f>
        <v>0</v>
      </c>
      <c r="X120" s="436">
        <f>W120*(1-'5'!$E$18)</f>
        <v>0</v>
      </c>
      <c r="Y120" s="436">
        <f>X120*(1-'5'!$E$18)</f>
        <v>0</v>
      </c>
      <c r="Z120" s="436">
        <f>Y120*(1-'5'!$E$18)</f>
        <v>0</v>
      </c>
      <c r="AA120" s="436">
        <f>Z120*(1-'5'!$E$18)</f>
        <v>0</v>
      </c>
      <c r="AB120" s="436">
        <f>AA120*(1-'5'!$E$18)</f>
        <v>0</v>
      </c>
      <c r="AC120" s="436">
        <f>AB120*(1-'5'!$E$18)</f>
        <v>0</v>
      </c>
      <c r="AD120" s="436">
        <f>AC120*(1-'5'!$E$18)</f>
        <v>0</v>
      </c>
      <c r="AE120" s="436">
        <f>AD120*(1-'5'!$E$18)</f>
        <v>0</v>
      </c>
      <c r="AF120" s="436">
        <f>AE120*(1-'5'!$E$18)</f>
        <v>0</v>
      </c>
      <c r="AG120" s="436">
        <f>AF120*(1-'5'!$E$18)</f>
        <v>0</v>
      </c>
      <c r="AH120" s="393">
        <f t="shared" si="16"/>
        <v>0</v>
      </c>
      <c r="AI120" s="144"/>
    </row>
    <row r="121" spans="2:36" s="124" customFormat="1" hidden="1">
      <c r="B121" s="434">
        <f>'4'!H21</f>
        <v>0</v>
      </c>
      <c r="C121" s="435">
        <f t="shared" si="15"/>
        <v>0</v>
      </c>
      <c r="D121" s="436">
        <f t="shared" si="17"/>
        <v>0</v>
      </c>
      <c r="E121" s="436">
        <f>D121*(1-'5'!$E$18)</f>
        <v>0</v>
      </c>
      <c r="F121" s="436">
        <f>E121*(1-'5'!$E$18)</f>
        <v>0</v>
      </c>
      <c r="G121" s="436">
        <f>F121*(1-'5'!$E$18)</f>
        <v>0</v>
      </c>
      <c r="H121" s="436">
        <f>G121*(1-'5'!$E$18)</f>
        <v>0</v>
      </c>
      <c r="I121" s="436">
        <f>H121*(1-'5'!$E$18)</f>
        <v>0</v>
      </c>
      <c r="J121" s="436">
        <f>I121*(1-'5'!$E$18)</f>
        <v>0</v>
      </c>
      <c r="K121" s="436">
        <f>J121*(1-'5'!$E$18)</f>
        <v>0</v>
      </c>
      <c r="L121" s="436">
        <f>K121*(1-'5'!$E$18)</f>
        <v>0</v>
      </c>
      <c r="M121" s="436">
        <f>L121*(1-'5'!$E$18)</f>
        <v>0</v>
      </c>
      <c r="N121" s="436">
        <f>M121*(1-'5'!$E$18)</f>
        <v>0</v>
      </c>
      <c r="O121" s="436">
        <f>N121*(1-'5'!$E$18)</f>
        <v>0</v>
      </c>
      <c r="P121" s="436">
        <f>O121*(1-'5'!$E$18)</f>
        <v>0</v>
      </c>
      <c r="Q121" s="436">
        <f>P121*(1-'5'!$E$18)</f>
        <v>0</v>
      </c>
      <c r="R121" s="436">
        <f>Q121*(1-'5'!$E$18)</f>
        <v>0</v>
      </c>
      <c r="S121" s="436">
        <f>R121*(1-'5'!$E$18)</f>
        <v>0</v>
      </c>
      <c r="T121" s="436">
        <f>S121*(1-'5'!$E$18)</f>
        <v>0</v>
      </c>
      <c r="U121" s="436">
        <f>T121*(1-'5'!$E$18)</f>
        <v>0</v>
      </c>
      <c r="V121" s="436">
        <f>U121*(1-'5'!$E$18)</f>
        <v>0</v>
      </c>
      <c r="W121" s="436">
        <f>V121*(1-'5'!$E$18)</f>
        <v>0</v>
      </c>
      <c r="X121" s="436">
        <f>W121*(1-'5'!$E$18)</f>
        <v>0</v>
      </c>
      <c r="Y121" s="436">
        <f>X121*(1-'5'!$E$18)</f>
        <v>0</v>
      </c>
      <c r="Z121" s="436">
        <f>Y121*(1-'5'!$E$18)</f>
        <v>0</v>
      </c>
      <c r="AA121" s="436">
        <f>Z121*(1-'5'!$E$18)</f>
        <v>0</v>
      </c>
      <c r="AB121" s="436">
        <f>AA121*(1-'5'!$E$18)</f>
        <v>0</v>
      </c>
      <c r="AC121" s="436">
        <f>AB121*(1-'5'!$E$18)</f>
        <v>0</v>
      </c>
      <c r="AD121" s="436">
        <f>AC121*(1-'5'!$E$18)</f>
        <v>0</v>
      </c>
      <c r="AE121" s="436">
        <f>AD121*(1-'5'!$E$18)</f>
        <v>0</v>
      </c>
      <c r="AF121" s="436">
        <f>AE121*(1-'5'!$E$18)</f>
        <v>0</v>
      </c>
      <c r="AG121" s="436">
        <f>AF121*(1-'5'!$E$18)</f>
        <v>0</v>
      </c>
      <c r="AH121" s="393">
        <f>SUM(D121:AG121)</f>
        <v>0</v>
      </c>
      <c r="AI121" s="144"/>
    </row>
    <row r="122" spans="2:36" s="124" customFormat="1" hidden="1">
      <c r="B122" s="434">
        <f>'4'!H22</f>
        <v>0</v>
      </c>
      <c r="C122" s="435">
        <f t="shared" si="15"/>
        <v>0</v>
      </c>
      <c r="D122" s="436">
        <f t="shared" si="17"/>
        <v>0</v>
      </c>
      <c r="E122" s="436">
        <f>D122*(1-'5'!$E$18)</f>
        <v>0</v>
      </c>
      <c r="F122" s="436">
        <f>E122*(1-'5'!$E$18)</f>
        <v>0</v>
      </c>
      <c r="G122" s="436">
        <f>F122*(1-'5'!$E$18)</f>
        <v>0</v>
      </c>
      <c r="H122" s="436">
        <f>G122*(1-'5'!$E$18)</f>
        <v>0</v>
      </c>
      <c r="I122" s="436">
        <f>H122*(1-'5'!$E$18)</f>
        <v>0</v>
      </c>
      <c r="J122" s="436">
        <f>I122*(1-'5'!$E$18)</f>
        <v>0</v>
      </c>
      <c r="K122" s="436">
        <f>J122*(1-'5'!$E$18)</f>
        <v>0</v>
      </c>
      <c r="L122" s="436">
        <f>K122*(1-'5'!$E$18)</f>
        <v>0</v>
      </c>
      <c r="M122" s="436">
        <f>L122*(1-'5'!$E$18)</f>
        <v>0</v>
      </c>
      <c r="N122" s="436">
        <f>M122*(1-'5'!$E$18)</f>
        <v>0</v>
      </c>
      <c r="O122" s="436">
        <f>N122*(1-'5'!$E$18)</f>
        <v>0</v>
      </c>
      <c r="P122" s="436">
        <f>O122*(1-'5'!$E$18)</f>
        <v>0</v>
      </c>
      <c r="Q122" s="436">
        <f>P122*(1-'5'!$E$18)</f>
        <v>0</v>
      </c>
      <c r="R122" s="436">
        <f>Q122*(1-'5'!$E$18)</f>
        <v>0</v>
      </c>
      <c r="S122" s="436">
        <f>R122*(1-'5'!$E$18)</f>
        <v>0</v>
      </c>
      <c r="T122" s="436">
        <f>S122*(1-'5'!$E$18)</f>
        <v>0</v>
      </c>
      <c r="U122" s="436">
        <f>T122*(1-'5'!$E$18)</f>
        <v>0</v>
      </c>
      <c r="V122" s="436">
        <f>U122*(1-'5'!$E$18)</f>
        <v>0</v>
      </c>
      <c r="W122" s="436">
        <f>V122*(1-'5'!$E$18)</f>
        <v>0</v>
      </c>
      <c r="X122" s="436">
        <f>W122*(1-'5'!$E$18)</f>
        <v>0</v>
      </c>
      <c r="Y122" s="436">
        <f>X122*(1-'5'!$E$18)</f>
        <v>0</v>
      </c>
      <c r="Z122" s="436">
        <f>Y122*(1-'5'!$E$18)</f>
        <v>0</v>
      </c>
      <c r="AA122" s="436">
        <f>Z122*(1-'5'!$E$18)</f>
        <v>0</v>
      </c>
      <c r="AB122" s="436">
        <f>AA122*(1-'5'!$E$18)</f>
        <v>0</v>
      </c>
      <c r="AC122" s="436">
        <f>AB122*(1-'5'!$E$18)</f>
        <v>0</v>
      </c>
      <c r="AD122" s="436">
        <f>AC122*(1-'5'!$E$18)</f>
        <v>0</v>
      </c>
      <c r="AE122" s="436">
        <f>AD122*(1-'5'!$E$18)</f>
        <v>0</v>
      </c>
      <c r="AF122" s="436">
        <f>AE122*(1-'5'!$E$18)</f>
        <v>0</v>
      </c>
      <c r="AG122" s="436">
        <f>AF122*(1-'5'!$E$18)</f>
        <v>0</v>
      </c>
      <c r="AH122" s="393">
        <f t="shared" ref="AH122:AH132" si="18">SUM(D122:AG122)</f>
        <v>0</v>
      </c>
      <c r="AI122" s="144"/>
    </row>
    <row r="123" spans="2:36" hidden="1">
      <c r="B123" s="434">
        <f>'4'!H23</f>
        <v>0</v>
      </c>
      <c r="C123" s="435">
        <f t="shared" si="15"/>
        <v>0</v>
      </c>
      <c r="D123" s="436">
        <f t="shared" si="17"/>
        <v>0</v>
      </c>
      <c r="E123" s="436">
        <f>D123*(1-'5'!$E$18)</f>
        <v>0</v>
      </c>
      <c r="F123" s="436">
        <f>E123*(1-'5'!$E$18)</f>
        <v>0</v>
      </c>
      <c r="G123" s="436">
        <f>F123*(1-'5'!$E$18)</f>
        <v>0</v>
      </c>
      <c r="H123" s="436">
        <f>G123*(1-'5'!$E$18)</f>
        <v>0</v>
      </c>
      <c r="I123" s="436">
        <f>H123*(1-'5'!$E$18)</f>
        <v>0</v>
      </c>
      <c r="J123" s="436">
        <f>I123*(1-'5'!$E$18)</f>
        <v>0</v>
      </c>
      <c r="K123" s="436">
        <f>J123*(1-'5'!$E$18)</f>
        <v>0</v>
      </c>
      <c r="L123" s="436">
        <f>K123*(1-'5'!$E$18)</f>
        <v>0</v>
      </c>
      <c r="M123" s="436">
        <f>L123*(1-'5'!$E$18)</f>
        <v>0</v>
      </c>
      <c r="N123" s="436">
        <f>M123*(1-'5'!$E$18)</f>
        <v>0</v>
      </c>
      <c r="O123" s="436">
        <f>N123*(1-'5'!$E$18)</f>
        <v>0</v>
      </c>
      <c r="P123" s="436">
        <f>O123*(1-'5'!$E$18)</f>
        <v>0</v>
      </c>
      <c r="Q123" s="436">
        <f>P123*(1-'5'!$E$18)</f>
        <v>0</v>
      </c>
      <c r="R123" s="436">
        <f>Q123*(1-'5'!$E$18)</f>
        <v>0</v>
      </c>
      <c r="S123" s="436">
        <f>R123*(1-'5'!$E$18)</f>
        <v>0</v>
      </c>
      <c r="T123" s="436">
        <f>S123*(1-'5'!$E$18)</f>
        <v>0</v>
      </c>
      <c r="U123" s="436">
        <f>T123*(1-'5'!$E$18)</f>
        <v>0</v>
      </c>
      <c r="V123" s="436">
        <f>U123*(1-'5'!$E$18)</f>
        <v>0</v>
      </c>
      <c r="W123" s="436">
        <f>V123*(1-'5'!$E$18)</f>
        <v>0</v>
      </c>
      <c r="X123" s="436">
        <f>W123*(1-'5'!$E$18)</f>
        <v>0</v>
      </c>
      <c r="Y123" s="436">
        <f>X123*(1-'5'!$E$18)</f>
        <v>0</v>
      </c>
      <c r="Z123" s="436">
        <f>Y123*(1-'5'!$E$18)</f>
        <v>0</v>
      </c>
      <c r="AA123" s="436">
        <f>Z123*(1-'5'!$E$18)</f>
        <v>0</v>
      </c>
      <c r="AB123" s="436">
        <f>AA123*(1-'5'!$E$18)</f>
        <v>0</v>
      </c>
      <c r="AC123" s="436">
        <f>AB123*(1-'5'!$E$18)</f>
        <v>0</v>
      </c>
      <c r="AD123" s="436">
        <f>AC123*(1-'5'!$E$18)</f>
        <v>0</v>
      </c>
      <c r="AE123" s="436">
        <f>AD123*(1-'5'!$E$18)</f>
        <v>0</v>
      </c>
      <c r="AF123" s="436">
        <f>AE123*(1-'5'!$E$18)</f>
        <v>0</v>
      </c>
      <c r="AG123" s="436">
        <f>AF123*(1-'5'!$E$18)</f>
        <v>0</v>
      </c>
      <c r="AH123" s="393">
        <f t="shared" si="18"/>
        <v>0</v>
      </c>
    </row>
    <row r="124" spans="2:36" hidden="1">
      <c r="B124" s="434">
        <f>'4'!H24</f>
        <v>0</v>
      </c>
      <c r="C124" s="435">
        <f t="shared" si="15"/>
        <v>0</v>
      </c>
      <c r="D124" s="436">
        <f t="shared" si="17"/>
        <v>0</v>
      </c>
      <c r="E124" s="436">
        <f>D124*(1-'5'!$E$18)</f>
        <v>0</v>
      </c>
      <c r="F124" s="436">
        <f>E124*(1-'5'!$E$18)</f>
        <v>0</v>
      </c>
      <c r="G124" s="436">
        <f>F124*(1-'5'!$E$18)</f>
        <v>0</v>
      </c>
      <c r="H124" s="436">
        <f>G124*(1-'5'!$E$18)</f>
        <v>0</v>
      </c>
      <c r="I124" s="436">
        <f>H124*(1-'5'!$E$18)</f>
        <v>0</v>
      </c>
      <c r="J124" s="436">
        <f>I124*(1-'5'!$E$18)</f>
        <v>0</v>
      </c>
      <c r="K124" s="436">
        <f>J124*(1-'5'!$E$18)</f>
        <v>0</v>
      </c>
      <c r="L124" s="436">
        <f>K124*(1-'5'!$E$18)</f>
        <v>0</v>
      </c>
      <c r="M124" s="436">
        <f>L124*(1-'5'!$E$18)</f>
        <v>0</v>
      </c>
      <c r="N124" s="436">
        <f>M124*(1-'5'!$E$18)</f>
        <v>0</v>
      </c>
      <c r="O124" s="436">
        <f>N124*(1-'5'!$E$18)</f>
        <v>0</v>
      </c>
      <c r="P124" s="436">
        <f>O124*(1-'5'!$E$18)</f>
        <v>0</v>
      </c>
      <c r="Q124" s="436">
        <f>P124*(1-'5'!$E$18)</f>
        <v>0</v>
      </c>
      <c r="R124" s="436">
        <f>Q124*(1-'5'!$E$18)</f>
        <v>0</v>
      </c>
      <c r="S124" s="436">
        <f>R124*(1-'5'!$E$18)</f>
        <v>0</v>
      </c>
      <c r="T124" s="436">
        <f>S124*(1-'5'!$E$18)</f>
        <v>0</v>
      </c>
      <c r="U124" s="436">
        <f>T124*(1-'5'!$E$18)</f>
        <v>0</v>
      </c>
      <c r="V124" s="436">
        <f>U124*(1-'5'!$E$18)</f>
        <v>0</v>
      </c>
      <c r="W124" s="436">
        <f>V124*(1-'5'!$E$18)</f>
        <v>0</v>
      </c>
      <c r="X124" s="436">
        <f>W124*(1-'5'!$E$18)</f>
        <v>0</v>
      </c>
      <c r="Y124" s="436">
        <f>X124*(1-'5'!$E$18)</f>
        <v>0</v>
      </c>
      <c r="Z124" s="436">
        <f>Y124*(1-'5'!$E$18)</f>
        <v>0</v>
      </c>
      <c r="AA124" s="436">
        <f>Z124*(1-'5'!$E$18)</f>
        <v>0</v>
      </c>
      <c r="AB124" s="436">
        <f>AA124*(1-'5'!$E$18)</f>
        <v>0</v>
      </c>
      <c r="AC124" s="436">
        <f>AB124*(1-'5'!$E$18)</f>
        <v>0</v>
      </c>
      <c r="AD124" s="436">
        <f>AC124*(1-'5'!$E$18)</f>
        <v>0</v>
      </c>
      <c r="AE124" s="436">
        <f>AD124*(1-'5'!$E$18)</f>
        <v>0</v>
      </c>
      <c r="AF124" s="436">
        <f>AE124*(1-'5'!$E$18)</f>
        <v>0</v>
      </c>
      <c r="AG124" s="436">
        <f>AF124*(1-'5'!$E$18)</f>
        <v>0</v>
      </c>
      <c r="AH124" s="393">
        <f t="shared" si="18"/>
        <v>0</v>
      </c>
    </row>
    <row r="125" spans="2:36" hidden="1">
      <c r="B125" s="434">
        <f>'4'!H25</f>
        <v>0</v>
      </c>
      <c r="C125" s="435">
        <f t="shared" si="15"/>
        <v>0</v>
      </c>
      <c r="D125" s="436">
        <f t="shared" si="17"/>
        <v>0</v>
      </c>
      <c r="E125" s="436">
        <f>D125*(1-'5'!$E$18)</f>
        <v>0</v>
      </c>
      <c r="F125" s="436">
        <f>E125*(1-'5'!$E$18)</f>
        <v>0</v>
      </c>
      <c r="G125" s="436">
        <f>F125*(1-'5'!$E$18)</f>
        <v>0</v>
      </c>
      <c r="H125" s="436">
        <f>G125*(1-'5'!$E$18)</f>
        <v>0</v>
      </c>
      <c r="I125" s="436">
        <f>H125*(1-'5'!$E$18)</f>
        <v>0</v>
      </c>
      <c r="J125" s="436">
        <f>I125*(1-'5'!$E$18)</f>
        <v>0</v>
      </c>
      <c r="K125" s="436">
        <f>J125*(1-'5'!$E$18)</f>
        <v>0</v>
      </c>
      <c r="L125" s="436">
        <f>K125*(1-'5'!$E$18)</f>
        <v>0</v>
      </c>
      <c r="M125" s="436">
        <f>L125*(1-'5'!$E$18)</f>
        <v>0</v>
      </c>
      <c r="N125" s="436">
        <f>M125*(1-'5'!$E$18)</f>
        <v>0</v>
      </c>
      <c r="O125" s="436">
        <f>N125*(1-'5'!$E$18)</f>
        <v>0</v>
      </c>
      <c r="P125" s="436">
        <f>O125*(1-'5'!$E$18)</f>
        <v>0</v>
      </c>
      <c r="Q125" s="436">
        <f>P125*(1-'5'!$E$18)</f>
        <v>0</v>
      </c>
      <c r="R125" s="436">
        <f>Q125*(1-'5'!$E$18)</f>
        <v>0</v>
      </c>
      <c r="S125" s="436">
        <f>R125*(1-'5'!$E$18)</f>
        <v>0</v>
      </c>
      <c r="T125" s="436">
        <f>S125*(1-'5'!$E$18)</f>
        <v>0</v>
      </c>
      <c r="U125" s="436">
        <f>T125*(1-'5'!$E$18)</f>
        <v>0</v>
      </c>
      <c r="V125" s="436">
        <f>U125*(1-'5'!$E$18)</f>
        <v>0</v>
      </c>
      <c r="W125" s="436">
        <f>V125*(1-'5'!$E$18)</f>
        <v>0</v>
      </c>
      <c r="X125" s="436">
        <f>W125*(1-'5'!$E$18)</f>
        <v>0</v>
      </c>
      <c r="Y125" s="436">
        <f>X125*(1-'5'!$E$18)</f>
        <v>0</v>
      </c>
      <c r="Z125" s="436">
        <f>Y125*(1-'5'!$E$18)</f>
        <v>0</v>
      </c>
      <c r="AA125" s="436">
        <f>Z125*(1-'5'!$E$18)</f>
        <v>0</v>
      </c>
      <c r="AB125" s="436">
        <f>AA125*(1-'5'!$E$18)</f>
        <v>0</v>
      </c>
      <c r="AC125" s="436">
        <f>AB125*(1-'5'!$E$18)</f>
        <v>0</v>
      </c>
      <c r="AD125" s="436">
        <f>AC125*(1-'5'!$E$18)</f>
        <v>0</v>
      </c>
      <c r="AE125" s="436">
        <f>AD125*(1-'5'!$E$18)</f>
        <v>0</v>
      </c>
      <c r="AF125" s="436">
        <f>AE125*(1-'5'!$E$18)</f>
        <v>0</v>
      </c>
      <c r="AG125" s="436">
        <f>AF125*(1-'5'!$E$18)</f>
        <v>0</v>
      </c>
      <c r="AH125" s="393">
        <f t="shared" si="18"/>
        <v>0</v>
      </c>
    </row>
    <row r="126" spans="2:36" hidden="1">
      <c r="B126" s="434">
        <f>'4'!H26</f>
        <v>0</v>
      </c>
      <c r="C126" s="435">
        <f t="shared" si="15"/>
        <v>0</v>
      </c>
      <c r="D126" s="436">
        <f t="shared" si="17"/>
        <v>0</v>
      </c>
      <c r="E126" s="436">
        <f>D126*(1-'5'!$E$18)</f>
        <v>0</v>
      </c>
      <c r="F126" s="436">
        <f>E126*(1-'5'!$E$18)</f>
        <v>0</v>
      </c>
      <c r="G126" s="436">
        <f>F126*(1-'5'!$E$18)</f>
        <v>0</v>
      </c>
      <c r="H126" s="436">
        <f>G126*(1-'5'!$E$18)</f>
        <v>0</v>
      </c>
      <c r="I126" s="436">
        <f>H126*(1-'5'!$E$18)</f>
        <v>0</v>
      </c>
      <c r="J126" s="436">
        <f>I126*(1-'5'!$E$18)</f>
        <v>0</v>
      </c>
      <c r="K126" s="436">
        <f>J126*(1-'5'!$E$18)</f>
        <v>0</v>
      </c>
      <c r="L126" s="436">
        <f>K126*(1-'5'!$E$18)</f>
        <v>0</v>
      </c>
      <c r="M126" s="436">
        <f>L126*(1-'5'!$E$18)</f>
        <v>0</v>
      </c>
      <c r="N126" s="436">
        <f>M126*(1-'5'!$E$18)</f>
        <v>0</v>
      </c>
      <c r="O126" s="436">
        <f>N126*(1-'5'!$E$18)</f>
        <v>0</v>
      </c>
      <c r="P126" s="436">
        <f>O126*(1-'5'!$E$18)</f>
        <v>0</v>
      </c>
      <c r="Q126" s="436">
        <f>P126*(1-'5'!$E$18)</f>
        <v>0</v>
      </c>
      <c r="R126" s="436">
        <f>Q126*(1-'5'!$E$18)</f>
        <v>0</v>
      </c>
      <c r="S126" s="436">
        <f>R126*(1-'5'!$E$18)</f>
        <v>0</v>
      </c>
      <c r="T126" s="436">
        <f>S126*(1-'5'!$E$18)</f>
        <v>0</v>
      </c>
      <c r="U126" s="436">
        <f>T126*(1-'5'!$E$18)</f>
        <v>0</v>
      </c>
      <c r="V126" s="436">
        <f>U126*(1-'5'!$E$18)</f>
        <v>0</v>
      </c>
      <c r="W126" s="436">
        <f>V126*(1-'5'!$E$18)</f>
        <v>0</v>
      </c>
      <c r="X126" s="436">
        <f>W126*(1-'5'!$E$18)</f>
        <v>0</v>
      </c>
      <c r="Y126" s="436">
        <f>X126*(1-'5'!$E$18)</f>
        <v>0</v>
      </c>
      <c r="Z126" s="436">
        <f>Y126*(1-'5'!$E$18)</f>
        <v>0</v>
      </c>
      <c r="AA126" s="436">
        <f>Z126*(1-'5'!$E$18)</f>
        <v>0</v>
      </c>
      <c r="AB126" s="436">
        <f>AA126*(1-'5'!$E$18)</f>
        <v>0</v>
      </c>
      <c r="AC126" s="436">
        <f>AB126*(1-'5'!$E$18)</f>
        <v>0</v>
      </c>
      <c r="AD126" s="436">
        <f>AC126*(1-'5'!$E$18)</f>
        <v>0</v>
      </c>
      <c r="AE126" s="436">
        <f>AD126*(1-'5'!$E$18)</f>
        <v>0</v>
      </c>
      <c r="AF126" s="436">
        <f>AE126*(1-'5'!$E$18)</f>
        <v>0</v>
      </c>
      <c r="AG126" s="436">
        <f>AF126*(1-'5'!$E$18)</f>
        <v>0</v>
      </c>
      <c r="AH126" s="393">
        <f t="shared" si="18"/>
        <v>0</v>
      </c>
    </row>
    <row r="127" spans="2:36" hidden="1">
      <c r="B127" s="434">
        <f>'4'!H27</f>
        <v>0</v>
      </c>
      <c r="C127" s="435">
        <f t="shared" si="15"/>
        <v>0</v>
      </c>
      <c r="D127" s="436">
        <f t="shared" si="17"/>
        <v>0</v>
      </c>
      <c r="E127" s="436">
        <f>D127*(1-'5'!$E$18)</f>
        <v>0</v>
      </c>
      <c r="F127" s="436">
        <f>E127*(1-'5'!$E$18)</f>
        <v>0</v>
      </c>
      <c r="G127" s="436">
        <f>F127*(1-'5'!$E$18)</f>
        <v>0</v>
      </c>
      <c r="H127" s="436">
        <f>G127*(1-'5'!$E$18)</f>
        <v>0</v>
      </c>
      <c r="I127" s="436">
        <f>H127*(1-'5'!$E$18)</f>
        <v>0</v>
      </c>
      <c r="J127" s="436">
        <f>I127*(1-'5'!$E$18)</f>
        <v>0</v>
      </c>
      <c r="K127" s="436">
        <f>J127*(1-'5'!$E$18)</f>
        <v>0</v>
      </c>
      <c r="L127" s="436">
        <f>K127*(1-'5'!$E$18)</f>
        <v>0</v>
      </c>
      <c r="M127" s="436">
        <f>L127*(1-'5'!$E$18)</f>
        <v>0</v>
      </c>
      <c r="N127" s="436">
        <f>M127*(1-'5'!$E$18)</f>
        <v>0</v>
      </c>
      <c r="O127" s="436">
        <f>N127*(1-'5'!$E$18)</f>
        <v>0</v>
      </c>
      <c r="P127" s="436">
        <f>O127*(1-'5'!$E$18)</f>
        <v>0</v>
      </c>
      <c r="Q127" s="436">
        <f>P127*(1-'5'!$E$18)</f>
        <v>0</v>
      </c>
      <c r="R127" s="436">
        <f>Q127*(1-'5'!$E$18)</f>
        <v>0</v>
      </c>
      <c r="S127" s="436">
        <f>R127*(1-'5'!$E$18)</f>
        <v>0</v>
      </c>
      <c r="T127" s="436">
        <f>S127*(1-'5'!$E$18)</f>
        <v>0</v>
      </c>
      <c r="U127" s="436">
        <f>T127*(1-'5'!$E$18)</f>
        <v>0</v>
      </c>
      <c r="V127" s="436">
        <f>U127*(1-'5'!$E$18)</f>
        <v>0</v>
      </c>
      <c r="W127" s="436">
        <f>V127*(1-'5'!$E$18)</f>
        <v>0</v>
      </c>
      <c r="X127" s="436">
        <f>W127*(1-'5'!$E$18)</f>
        <v>0</v>
      </c>
      <c r="Y127" s="436">
        <f>X127*(1-'5'!$E$18)</f>
        <v>0</v>
      </c>
      <c r="Z127" s="436">
        <f>Y127*(1-'5'!$E$18)</f>
        <v>0</v>
      </c>
      <c r="AA127" s="436">
        <f>Z127*(1-'5'!$E$18)</f>
        <v>0</v>
      </c>
      <c r="AB127" s="436">
        <f>AA127*(1-'5'!$E$18)</f>
        <v>0</v>
      </c>
      <c r="AC127" s="436">
        <f>AB127*(1-'5'!$E$18)</f>
        <v>0</v>
      </c>
      <c r="AD127" s="436">
        <f>AC127*(1-'5'!$E$18)</f>
        <v>0</v>
      </c>
      <c r="AE127" s="436">
        <f>AD127*(1-'5'!$E$18)</f>
        <v>0</v>
      </c>
      <c r="AF127" s="436">
        <f>AE127*(1-'5'!$E$18)</f>
        <v>0</v>
      </c>
      <c r="AG127" s="436">
        <f>AF127*(1-'5'!$E$18)</f>
        <v>0</v>
      </c>
      <c r="AH127" s="393">
        <f t="shared" si="18"/>
        <v>0</v>
      </c>
    </row>
    <row r="128" spans="2:36" hidden="1">
      <c r="B128" s="434">
        <f>'4'!H28</f>
        <v>0</v>
      </c>
      <c r="C128" s="435">
        <f t="shared" si="15"/>
        <v>0</v>
      </c>
      <c r="D128" s="436">
        <f t="shared" si="17"/>
        <v>0</v>
      </c>
      <c r="E128" s="436">
        <f>D128*(1-'5'!$E$18)</f>
        <v>0</v>
      </c>
      <c r="F128" s="436">
        <f>E128*(1-'5'!$E$18)</f>
        <v>0</v>
      </c>
      <c r="G128" s="436">
        <f>F128*(1-'5'!$E$18)</f>
        <v>0</v>
      </c>
      <c r="H128" s="436">
        <f>G128*(1-'5'!$E$18)</f>
        <v>0</v>
      </c>
      <c r="I128" s="436">
        <f>H128*(1-'5'!$E$18)</f>
        <v>0</v>
      </c>
      <c r="J128" s="436">
        <f>I128*(1-'5'!$E$18)</f>
        <v>0</v>
      </c>
      <c r="K128" s="436">
        <f>J128*(1-'5'!$E$18)</f>
        <v>0</v>
      </c>
      <c r="L128" s="436">
        <f>K128*(1-'5'!$E$18)</f>
        <v>0</v>
      </c>
      <c r="M128" s="436">
        <f>L128*(1-'5'!$E$18)</f>
        <v>0</v>
      </c>
      <c r="N128" s="436">
        <f>M128*(1-'5'!$E$18)</f>
        <v>0</v>
      </c>
      <c r="O128" s="436">
        <f>N128*(1-'5'!$E$18)</f>
        <v>0</v>
      </c>
      <c r="P128" s="436">
        <f>O128*(1-'5'!$E$18)</f>
        <v>0</v>
      </c>
      <c r="Q128" s="436">
        <f>P128*(1-'5'!$E$18)</f>
        <v>0</v>
      </c>
      <c r="R128" s="436">
        <f>Q128*(1-'5'!$E$18)</f>
        <v>0</v>
      </c>
      <c r="S128" s="436">
        <f>R128*(1-'5'!$E$18)</f>
        <v>0</v>
      </c>
      <c r="T128" s="436">
        <f>S128*(1-'5'!$E$18)</f>
        <v>0</v>
      </c>
      <c r="U128" s="436">
        <f>T128*(1-'5'!$E$18)</f>
        <v>0</v>
      </c>
      <c r="V128" s="436">
        <f>U128*(1-'5'!$E$18)</f>
        <v>0</v>
      </c>
      <c r="W128" s="436">
        <f>V128*(1-'5'!$E$18)</f>
        <v>0</v>
      </c>
      <c r="X128" s="436">
        <f>W128*(1-'5'!$E$18)</f>
        <v>0</v>
      </c>
      <c r="Y128" s="436">
        <f>X128*(1-'5'!$E$18)</f>
        <v>0</v>
      </c>
      <c r="Z128" s="436">
        <f>Y128*(1-'5'!$E$18)</f>
        <v>0</v>
      </c>
      <c r="AA128" s="436">
        <f>Z128*(1-'5'!$E$18)</f>
        <v>0</v>
      </c>
      <c r="AB128" s="436">
        <f>AA128*(1-'5'!$E$18)</f>
        <v>0</v>
      </c>
      <c r="AC128" s="436">
        <f>AB128*(1-'5'!$E$18)</f>
        <v>0</v>
      </c>
      <c r="AD128" s="436">
        <f>AC128*(1-'5'!$E$18)</f>
        <v>0</v>
      </c>
      <c r="AE128" s="436">
        <f>AD128*(1-'5'!$E$18)</f>
        <v>0</v>
      </c>
      <c r="AF128" s="436">
        <f>AE128*(1-'5'!$E$18)</f>
        <v>0</v>
      </c>
      <c r="AG128" s="436">
        <f>AF128*(1-'5'!$E$18)</f>
        <v>0</v>
      </c>
      <c r="AH128" s="393">
        <f t="shared" si="18"/>
        <v>0</v>
      </c>
    </row>
    <row r="129" spans="2:35" hidden="1">
      <c r="B129" s="434">
        <f>'4'!H29</f>
        <v>0</v>
      </c>
      <c r="C129" s="435">
        <f t="shared" si="15"/>
        <v>0</v>
      </c>
      <c r="D129" s="436">
        <f t="shared" si="17"/>
        <v>0</v>
      </c>
      <c r="E129" s="436">
        <f>D129*(1-'5'!$E$18)</f>
        <v>0</v>
      </c>
      <c r="F129" s="436">
        <f>E129*(1-'5'!$E$18)</f>
        <v>0</v>
      </c>
      <c r="G129" s="436">
        <f>F129*(1-'5'!$E$18)</f>
        <v>0</v>
      </c>
      <c r="H129" s="436">
        <f>G129*(1-'5'!$E$18)</f>
        <v>0</v>
      </c>
      <c r="I129" s="436">
        <f>H129*(1-'5'!$E$18)</f>
        <v>0</v>
      </c>
      <c r="J129" s="436">
        <f>I129*(1-'5'!$E$18)</f>
        <v>0</v>
      </c>
      <c r="K129" s="436">
        <f>J129*(1-'5'!$E$18)</f>
        <v>0</v>
      </c>
      <c r="L129" s="436">
        <f>K129*(1-'5'!$E$18)</f>
        <v>0</v>
      </c>
      <c r="M129" s="436">
        <f>L129*(1-'5'!$E$18)</f>
        <v>0</v>
      </c>
      <c r="N129" s="436">
        <f>M129*(1-'5'!$E$18)</f>
        <v>0</v>
      </c>
      <c r="O129" s="436">
        <f>N129*(1-'5'!$E$18)</f>
        <v>0</v>
      </c>
      <c r="P129" s="436">
        <f>O129*(1-'5'!$E$18)</f>
        <v>0</v>
      </c>
      <c r="Q129" s="436">
        <f>P129*(1-'5'!$E$18)</f>
        <v>0</v>
      </c>
      <c r="R129" s="436">
        <f>Q129*(1-'5'!$E$18)</f>
        <v>0</v>
      </c>
      <c r="S129" s="436">
        <f>R129*(1-'5'!$E$18)</f>
        <v>0</v>
      </c>
      <c r="T129" s="436">
        <f>S129*(1-'5'!$E$18)</f>
        <v>0</v>
      </c>
      <c r="U129" s="436">
        <f>T129*(1-'5'!$E$18)</f>
        <v>0</v>
      </c>
      <c r="V129" s="436">
        <f>U129*(1-'5'!$E$18)</f>
        <v>0</v>
      </c>
      <c r="W129" s="436">
        <f>V129*(1-'5'!$E$18)</f>
        <v>0</v>
      </c>
      <c r="X129" s="436">
        <f>W129*(1-'5'!$E$18)</f>
        <v>0</v>
      </c>
      <c r="Y129" s="436">
        <f>X129*(1-'5'!$E$18)</f>
        <v>0</v>
      </c>
      <c r="Z129" s="436">
        <f>Y129*(1-'5'!$E$18)</f>
        <v>0</v>
      </c>
      <c r="AA129" s="436">
        <f>Z129*(1-'5'!$E$18)</f>
        <v>0</v>
      </c>
      <c r="AB129" s="436">
        <f>AA129*(1-'5'!$E$18)</f>
        <v>0</v>
      </c>
      <c r="AC129" s="436">
        <f>AB129*(1-'5'!$E$18)</f>
        <v>0</v>
      </c>
      <c r="AD129" s="436">
        <f>AC129*(1-'5'!$E$18)</f>
        <v>0</v>
      </c>
      <c r="AE129" s="436">
        <f>AD129*(1-'5'!$E$18)</f>
        <v>0</v>
      </c>
      <c r="AF129" s="436">
        <f>AE129*(1-'5'!$E$18)</f>
        <v>0</v>
      </c>
      <c r="AG129" s="436">
        <f>AF129*(1-'5'!$E$18)</f>
        <v>0</v>
      </c>
      <c r="AH129" s="393">
        <f t="shared" si="18"/>
        <v>0</v>
      </c>
    </row>
    <row r="130" spans="2:35" hidden="1">
      <c r="B130" s="434">
        <f>'4'!H30</f>
        <v>0</v>
      </c>
      <c r="C130" s="435">
        <f t="shared" si="15"/>
        <v>0</v>
      </c>
      <c r="D130" s="436">
        <f t="shared" si="17"/>
        <v>0</v>
      </c>
      <c r="E130" s="436">
        <f>D130*(1-'5'!$E$18)</f>
        <v>0</v>
      </c>
      <c r="F130" s="436">
        <f>E130*(1-'5'!$E$18)</f>
        <v>0</v>
      </c>
      <c r="G130" s="436">
        <f>F130*(1-'5'!$E$18)</f>
        <v>0</v>
      </c>
      <c r="H130" s="436">
        <f>G130*(1-'5'!$E$18)</f>
        <v>0</v>
      </c>
      <c r="I130" s="436">
        <f>H130*(1-'5'!$E$18)</f>
        <v>0</v>
      </c>
      <c r="J130" s="436">
        <f>I130*(1-'5'!$E$18)</f>
        <v>0</v>
      </c>
      <c r="K130" s="436">
        <f>J130*(1-'5'!$E$18)</f>
        <v>0</v>
      </c>
      <c r="L130" s="436">
        <f>K130*(1-'5'!$E$18)</f>
        <v>0</v>
      </c>
      <c r="M130" s="436">
        <f>L130*(1-'5'!$E$18)</f>
        <v>0</v>
      </c>
      <c r="N130" s="436">
        <f>M130*(1-'5'!$E$18)</f>
        <v>0</v>
      </c>
      <c r="O130" s="436">
        <f>N130*(1-'5'!$E$18)</f>
        <v>0</v>
      </c>
      <c r="P130" s="436">
        <f>O130*(1-'5'!$E$18)</f>
        <v>0</v>
      </c>
      <c r="Q130" s="436">
        <f>P130*(1-'5'!$E$18)</f>
        <v>0</v>
      </c>
      <c r="R130" s="436">
        <f>Q130*(1-'5'!$E$18)</f>
        <v>0</v>
      </c>
      <c r="S130" s="436">
        <f>R130*(1-'5'!$E$18)</f>
        <v>0</v>
      </c>
      <c r="T130" s="436">
        <f>S130*(1-'5'!$E$18)</f>
        <v>0</v>
      </c>
      <c r="U130" s="436">
        <f>T130*(1-'5'!$E$18)</f>
        <v>0</v>
      </c>
      <c r="V130" s="436">
        <f>U130*(1-'5'!$E$18)</f>
        <v>0</v>
      </c>
      <c r="W130" s="436">
        <f>V130*(1-'5'!$E$18)</f>
        <v>0</v>
      </c>
      <c r="X130" s="436">
        <f>W130*(1-'5'!$E$18)</f>
        <v>0</v>
      </c>
      <c r="Y130" s="436">
        <f>X130*(1-'5'!$E$18)</f>
        <v>0</v>
      </c>
      <c r="Z130" s="436">
        <f>Y130*(1-'5'!$E$18)</f>
        <v>0</v>
      </c>
      <c r="AA130" s="436">
        <f>Z130*(1-'5'!$E$18)</f>
        <v>0</v>
      </c>
      <c r="AB130" s="436">
        <f>AA130*(1-'5'!$E$18)</f>
        <v>0</v>
      </c>
      <c r="AC130" s="436">
        <f>AB130*(1-'5'!$E$18)</f>
        <v>0</v>
      </c>
      <c r="AD130" s="436">
        <f>AC130*(1-'5'!$E$18)</f>
        <v>0</v>
      </c>
      <c r="AE130" s="436">
        <f>AD130*(1-'5'!$E$18)</f>
        <v>0</v>
      </c>
      <c r="AF130" s="436">
        <f>AE130*(1-'5'!$E$18)</f>
        <v>0</v>
      </c>
      <c r="AG130" s="436">
        <f>AF130*(1-'5'!$E$18)</f>
        <v>0</v>
      </c>
      <c r="AH130" s="393">
        <f t="shared" si="18"/>
        <v>0</v>
      </c>
    </row>
    <row r="131" spans="2:35" hidden="1">
      <c r="B131" s="434">
        <f>'4'!H31</f>
        <v>0</v>
      </c>
      <c r="C131" s="435">
        <f t="shared" si="15"/>
        <v>0</v>
      </c>
      <c r="D131" s="436">
        <f t="shared" si="17"/>
        <v>0</v>
      </c>
      <c r="E131" s="436">
        <f>D131*(1-'5'!$E$18)</f>
        <v>0</v>
      </c>
      <c r="F131" s="436">
        <f>E131*(1-'5'!$E$18)</f>
        <v>0</v>
      </c>
      <c r="G131" s="436">
        <f>F131*(1-'5'!$E$18)</f>
        <v>0</v>
      </c>
      <c r="H131" s="436">
        <f>G131*(1-'5'!$E$18)</f>
        <v>0</v>
      </c>
      <c r="I131" s="436">
        <f>H131*(1-'5'!$E$18)</f>
        <v>0</v>
      </c>
      <c r="J131" s="436">
        <f>I131*(1-'5'!$E$18)</f>
        <v>0</v>
      </c>
      <c r="K131" s="436">
        <f>J131*(1-'5'!$E$18)</f>
        <v>0</v>
      </c>
      <c r="L131" s="436">
        <f>K131*(1-'5'!$E$18)</f>
        <v>0</v>
      </c>
      <c r="M131" s="436">
        <f>L131*(1-'5'!$E$18)</f>
        <v>0</v>
      </c>
      <c r="N131" s="436">
        <f>M131*(1-'5'!$E$18)</f>
        <v>0</v>
      </c>
      <c r="O131" s="436">
        <f>N131*(1-'5'!$E$18)</f>
        <v>0</v>
      </c>
      <c r="P131" s="436">
        <f>O131*(1-'5'!$E$18)</f>
        <v>0</v>
      </c>
      <c r="Q131" s="436">
        <f>P131*(1-'5'!$E$18)</f>
        <v>0</v>
      </c>
      <c r="R131" s="436">
        <f>Q131*(1-'5'!$E$18)</f>
        <v>0</v>
      </c>
      <c r="S131" s="436">
        <f>R131*(1-'5'!$E$18)</f>
        <v>0</v>
      </c>
      <c r="T131" s="436">
        <f>S131*(1-'5'!$E$18)</f>
        <v>0</v>
      </c>
      <c r="U131" s="436">
        <f>T131*(1-'5'!$E$18)</f>
        <v>0</v>
      </c>
      <c r="V131" s="436">
        <f>U131*(1-'5'!$E$18)</f>
        <v>0</v>
      </c>
      <c r="W131" s="436">
        <f>V131*(1-'5'!$E$18)</f>
        <v>0</v>
      </c>
      <c r="X131" s="436">
        <f>W131*(1-'5'!$E$18)</f>
        <v>0</v>
      </c>
      <c r="Y131" s="436">
        <f>X131*(1-'5'!$E$18)</f>
        <v>0</v>
      </c>
      <c r="Z131" s="436">
        <f>Y131*(1-'5'!$E$18)</f>
        <v>0</v>
      </c>
      <c r="AA131" s="436">
        <f>Z131*(1-'5'!$E$18)</f>
        <v>0</v>
      </c>
      <c r="AB131" s="436">
        <f>AA131*(1-'5'!$E$18)</f>
        <v>0</v>
      </c>
      <c r="AC131" s="436">
        <f>AB131*(1-'5'!$E$18)</f>
        <v>0</v>
      </c>
      <c r="AD131" s="436">
        <f>AC131*(1-'5'!$E$18)</f>
        <v>0</v>
      </c>
      <c r="AE131" s="436">
        <f>AD131*(1-'5'!$E$18)</f>
        <v>0</v>
      </c>
      <c r="AF131" s="436">
        <f>AE131*(1-'5'!$E$18)</f>
        <v>0</v>
      </c>
      <c r="AG131" s="436">
        <f>AF131*(1-'5'!$E$18)</f>
        <v>0</v>
      </c>
      <c r="AH131" s="393">
        <f t="shared" si="18"/>
        <v>0</v>
      </c>
    </row>
    <row r="132" spans="2:35" hidden="1">
      <c r="B132" s="434">
        <f>'4'!H32</f>
        <v>0</v>
      </c>
      <c r="C132" s="435">
        <f t="shared" si="15"/>
        <v>0</v>
      </c>
      <c r="D132" s="436">
        <f t="shared" si="17"/>
        <v>0</v>
      </c>
      <c r="E132" s="436">
        <f>D132*(1-'5'!$E$18)</f>
        <v>0</v>
      </c>
      <c r="F132" s="436">
        <f>E132*(1-'5'!$E$18)</f>
        <v>0</v>
      </c>
      <c r="G132" s="436">
        <f>F132*(1-'5'!$E$18)</f>
        <v>0</v>
      </c>
      <c r="H132" s="436">
        <f>G132*(1-'5'!$E$18)</f>
        <v>0</v>
      </c>
      <c r="I132" s="436">
        <f>H132*(1-'5'!$E$18)</f>
        <v>0</v>
      </c>
      <c r="J132" s="436">
        <f>I132*(1-'5'!$E$18)</f>
        <v>0</v>
      </c>
      <c r="K132" s="436">
        <f>J132*(1-'5'!$E$18)</f>
        <v>0</v>
      </c>
      <c r="L132" s="436">
        <f>K132*(1-'5'!$E$18)</f>
        <v>0</v>
      </c>
      <c r="M132" s="436">
        <f>L132*(1-'5'!$E$18)</f>
        <v>0</v>
      </c>
      <c r="N132" s="436">
        <f>M132*(1-'5'!$E$18)</f>
        <v>0</v>
      </c>
      <c r="O132" s="436">
        <f>N132*(1-'5'!$E$18)</f>
        <v>0</v>
      </c>
      <c r="P132" s="436">
        <f>O132*(1-'5'!$E$18)</f>
        <v>0</v>
      </c>
      <c r="Q132" s="436">
        <f>P132*(1-'5'!$E$18)</f>
        <v>0</v>
      </c>
      <c r="R132" s="436">
        <f>Q132*(1-'5'!$E$18)</f>
        <v>0</v>
      </c>
      <c r="S132" s="436">
        <f>R132*(1-'5'!$E$18)</f>
        <v>0</v>
      </c>
      <c r="T132" s="436">
        <f>S132*(1-'5'!$E$18)</f>
        <v>0</v>
      </c>
      <c r="U132" s="436">
        <f>T132*(1-'5'!$E$18)</f>
        <v>0</v>
      </c>
      <c r="V132" s="436">
        <f>U132*(1-'5'!$E$18)</f>
        <v>0</v>
      </c>
      <c r="W132" s="436">
        <f>V132*(1-'5'!$E$18)</f>
        <v>0</v>
      </c>
      <c r="X132" s="436">
        <f>W132*(1-'5'!$E$18)</f>
        <v>0</v>
      </c>
      <c r="Y132" s="436">
        <f>X132*(1-'5'!$E$18)</f>
        <v>0</v>
      </c>
      <c r="Z132" s="436">
        <f>Y132*(1-'5'!$E$18)</f>
        <v>0</v>
      </c>
      <c r="AA132" s="436">
        <f>Z132*(1-'5'!$E$18)</f>
        <v>0</v>
      </c>
      <c r="AB132" s="436">
        <f>AA132*(1-'5'!$E$18)</f>
        <v>0</v>
      </c>
      <c r="AC132" s="436">
        <f>AB132*(1-'5'!$E$18)</f>
        <v>0</v>
      </c>
      <c r="AD132" s="436">
        <f>AC132*(1-'5'!$E$18)</f>
        <v>0</v>
      </c>
      <c r="AE132" s="436">
        <f>AD132*(1-'5'!$E$18)</f>
        <v>0</v>
      </c>
      <c r="AF132" s="436">
        <f>AE132*(1-'5'!$E$18)</f>
        <v>0</v>
      </c>
      <c r="AG132" s="436">
        <f>AF132*(1-'5'!$E$18)</f>
        <v>0</v>
      </c>
      <c r="AH132" s="393">
        <f t="shared" si="18"/>
        <v>0</v>
      </c>
    </row>
    <row r="133" spans="2:35">
      <c r="B133" s="120" t="s">
        <v>685</v>
      </c>
      <c r="C133" s="393">
        <f>SUM(C103:C132)</f>
        <v>0</v>
      </c>
      <c r="D133" s="393">
        <f>SUM(D103:D132)</f>
        <v>0</v>
      </c>
      <c r="E133" s="393">
        <f t="shared" ref="E133:AH133" si="19">SUM(E103:E132)</f>
        <v>0</v>
      </c>
      <c r="F133" s="393">
        <f t="shared" si="19"/>
        <v>0</v>
      </c>
      <c r="G133" s="393">
        <f t="shared" si="19"/>
        <v>0</v>
      </c>
      <c r="H133" s="393">
        <f t="shared" si="19"/>
        <v>0</v>
      </c>
      <c r="I133" s="393">
        <f t="shared" si="19"/>
        <v>0</v>
      </c>
      <c r="J133" s="393">
        <f t="shared" si="19"/>
        <v>0</v>
      </c>
      <c r="K133" s="393">
        <f t="shared" si="19"/>
        <v>0</v>
      </c>
      <c r="L133" s="393">
        <f t="shared" si="19"/>
        <v>0</v>
      </c>
      <c r="M133" s="393">
        <f t="shared" si="19"/>
        <v>0</v>
      </c>
      <c r="N133" s="393">
        <f t="shared" si="19"/>
        <v>0</v>
      </c>
      <c r="O133" s="393">
        <f t="shared" si="19"/>
        <v>0</v>
      </c>
      <c r="P133" s="393">
        <f t="shared" si="19"/>
        <v>0</v>
      </c>
      <c r="Q133" s="393">
        <f t="shared" si="19"/>
        <v>0</v>
      </c>
      <c r="R133" s="393">
        <f t="shared" si="19"/>
        <v>0</v>
      </c>
      <c r="S133" s="393">
        <f t="shared" si="19"/>
        <v>0</v>
      </c>
      <c r="T133" s="393">
        <f t="shared" si="19"/>
        <v>0</v>
      </c>
      <c r="U133" s="393">
        <f t="shared" si="19"/>
        <v>0</v>
      </c>
      <c r="V133" s="393">
        <f t="shared" si="19"/>
        <v>0</v>
      </c>
      <c r="W133" s="393">
        <f t="shared" si="19"/>
        <v>0</v>
      </c>
      <c r="X133" s="393">
        <f t="shared" si="19"/>
        <v>0</v>
      </c>
      <c r="Y133" s="393">
        <f t="shared" si="19"/>
        <v>0</v>
      </c>
      <c r="Z133" s="393">
        <f t="shared" si="19"/>
        <v>0</v>
      </c>
      <c r="AA133" s="393">
        <f t="shared" si="19"/>
        <v>0</v>
      </c>
      <c r="AB133" s="393">
        <f t="shared" si="19"/>
        <v>0</v>
      </c>
      <c r="AC133" s="393">
        <f t="shared" si="19"/>
        <v>0</v>
      </c>
      <c r="AD133" s="393">
        <f t="shared" si="19"/>
        <v>0</v>
      </c>
      <c r="AE133" s="393">
        <f t="shared" si="19"/>
        <v>0</v>
      </c>
      <c r="AF133" s="393">
        <f t="shared" si="19"/>
        <v>0</v>
      </c>
      <c r="AG133" s="393">
        <f t="shared" si="19"/>
        <v>0</v>
      </c>
      <c r="AH133" s="393">
        <f t="shared" si="19"/>
        <v>0</v>
      </c>
    </row>
    <row r="136" spans="2:35" s="124" customFormat="1" ht="20.25" customHeight="1">
      <c r="B136" s="423" t="s">
        <v>688</v>
      </c>
      <c r="C136" s="129" t="s">
        <v>28</v>
      </c>
      <c r="D136" s="129" t="s">
        <v>636</v>
      </c>
      <c r="E136" s="129" t="s">
        <v>637</v>
      </c>
      <c r="F136" s="129" t="s">
        <v>638</v>
      </c>
      <c r="G136" s="129" t="s">
        <v>639</v>
      </c>
      <c r="H136" s="129" t="s">
        <v>640</v>
      </c>
      <c r="I136" s="129" t="s">
        <v>641</v>
      </c>
      <c r="J136" s="129" t="s">
        <v>642</v>
      </c>
      <c r="K136" s="129" t="s">
        <v>643</v>
      </c>
      <c r="L136" s="129" t="s">
        <v>644</v>
      </c>
      <c r="M136" s="129" t="s">
        <v>645</v>
      </c>
      <c r="N136" s="129" t="s">
        <v>646</v>
      </c>
      <c r="O136" s="129" t="s">
        <v>647</v>
      </c>
      <c r="P136" s="129" t="s">
        <v>648</v>
      </c>
      <c r="Q136" s="129" t="s">
        <v>649</v>
      </c>
      <c r="R136" s="129" t="s">
        <v>650</v>
      </c>
      <c r="S136" s="129" t="s">
        <v>651</v>
      </c>
      <c r="T136" s="129" t="s">
        <v>652</v>
      </c>
      <c r="U136" s="129" t="s">
        <v>653</v>
      </c>
      <c r="V136" s="129" t="s">
        <v>654</v>
      </c>
      <c r="W136" s="129" t="s">
        <v>655</v>
      </c>
      <c r="X136" s="129" t="s">
        <v>656</v>
      </c>
      <c r="Y136" s="129" t="s">
        <v>657</v>
      </c>
      <c r="Z136" s="129" t="s">
        <v>658</v>
      </c>
      <c r="AA136" s="129" t="s">
        <v>659</v>
      </c>
      <c r="AB136" s="129" t="s">
        <v>660</v>
      </c>
      <c r="AC136" s="129" t="s">
        <v>661</v>
      </c>
      <c r="AD136" s="129" t="s">
        <v>662</v>
      </c>
      <c r="AE136" s="129" t="s">
        <v>663</v>
      </c>
      <c r="AF136" s="129" t="s">
        <v>664</v>
      </c>
      <c r="AG136" s="129" t="s">
        <v>665</v>
      </c>
      <c r="AH136" s="129" t="s">
        <v>685</v>
      </c>
      <c r="AI136" s="144"/>
    </row>
    <row r="137" spans="2:35" s="124" customFormat="1" hidden="1">
      <c r="B137" s="434">
        <f>'4'!H3</f>
        <v>0</v>
      </c>
      <c r="C137" s="435">
        <f t="shared" ref="C137:C166" si="20">AVERAGE(D137:AG137)</f>
        <v>0</v>
      </c>
      <c r="D137" s="436">
        <f>D103*'5'!$E$17</f>
        <v>0</v>
      </c>
      <c r="E137" s="436">
        <f>D137*(1-'5'!$E$18)</f>
        <v>0</v>
      </c>
      <c r="F137" s="436">
        <f>E137*(1-'5'!$E$18)</f>
        <v>0</v>
      </c>
      <c r="G137" s="436">
        <f>F137*(1-'5'!$E$18)</f>
        <v>0</v>
      </c>
      <c r="H137" s="436">
        <f>G137*(1-'5'!$E$18)</f>
        <v>0</v>
      </c>
      <c r="I137" s="436">
        <f>H137*(1-'5'!$E$18)</f>
        <v>0</v>
      </c>
      <c r="J137" s="436">
        <f>I137*(1-'5'!$E$18)</f>
        <v>0</v>
      </c>
      <c r="K137" s="436">
        <f>J137*(1-'5'!$E$18)</f>
        <v>0</v>
      </c>
      <c r="L137" s="436">
        <f>K137*(1-'5'!$E$18)</f>
        <v>0</v>
      </c>
      <c r="M137" s="436">
        <f>L137*(1-'5'!$E$18)</f>
        <v>0</v>
      </c>
      <c r="N137" s="436">
        <f>M137*(1-'5'!$E$18)</f>
        <v>0</v>
      </c>
      <c r="O137" s="436">
        <f>N137*(1-'5'!$E$18)</f>
        <v>0</v>
      </c>
      <c r="P137" s="436">
        <f>O137*(1-'5'!$E$18)</f>
        <v>0</v>
      </c>
      <c r="Q137" s="436">
        <f>P137*(1-'5'!$E$18)</f>
        <v>0</v>
      </c>
      <c r="R137" s="436">
        <f>Q137*(1-'5'!$E$18)</f>
        <v>0</v>
      </c>
      <c r="S137" s="436">
        <f>R137*(1-'5'!$E$18)</f>
        <v>0</v>
      </c>
      <c r="T137" s="436">
        <f>S137*(1-'5'!$E$18)</f>
        <v>0</v>
      </c>
      <c r="U137" s="436">
        <f>T137*(1-'5'!$E$18)</f>
        <v>0</v>
      </c>
      <c r="V137" s="436">
        <f>U137*(1-'5'!$E$18)</f>
        <v>0</v>
      </c>
      <c r="W137" s="436">
        <f>V137*(1-'5'!$E$18)</f>
        <v>0</v>
      </c>
      <c r="X137" s="436">
        <f>W137*(1-'5'!$E$18)</f>
        <v>0</v>
      </c>
      <c r="Y137" s="436">
        <f>X137*(1-'5'!$E$18)</f>
        <v>0</v>
      </c>
      <c r="Z137" s="436">
        <f>Y137*(1-'5'!$E$18)</f>
        <v>0</v>
      </c>
      <c r="AA137" s="436">
        <f>Z137*(1-'5'!$E$18)</f>
        <v>0</v>
      </c>
      <c r="AB137" s="436">
        <f>AA137*(1-'5'!$E$18)</f>
        <v>0</v>
      </c>
      <c r="AC137" s="436">
        <f>AB137*(1-'5'!$E$18)</f>
        <v>0</v>
      </c>
      <c r="AD137" s="436">
        <f>AC137*(1-'5'!$E$18)</f>
        <v>0</v>
      </c>
      <c r="AE137" s="436">
        <f>AD137*(1-'5'!$E$18)</f>
        <v>0</v>
      </c>
      <c r="AF137" s="436">
        <f>AE137*(1-'5'!$E$18)</f>
        <v>0</v>
      </c>
      <c r="AG137" s="436">
        <f>AF137*(1-'5'!$E$18)</f>
        <v>0</v>
      </c>
      <c r="AH137" s="393">
        <f t="shared" ref="AH137:AH154" si="21">SUM(D137:AG137)</f>
        <v>0</v>
      </c>
      <c r="AI137" s="144"/>
    </row>
    <row r="138" spans="2:35" s="124" customFormat="1" hidden="1">
      <c r="B138" s="434">
        <f>'4'!H4</f>
        <v>0</v>
      </c>
      <c r="C138" s="435">
        <f t="shared" si="20"/>
        <v>0</v>
      </c>
      <c r="D138" s="436">
        <f>D104*'5'!$E$17</f>
        <v>0</v>
      </c>
      <c r="E138" s="436">
        <f>D138*(1-'5'!$E$18)</f>
        <v>0</v>
      </c>
      <c r="F138" s="436">
        <f>E138*(1-'5'!$E$18)</f>
        <v>0</v>
      </c>
      <c r="G138" s="436">
        <f>F138*(1-'5'!$E$18)</f>
        <v>0</v>
      </c>
      <c r="H138" s="436">
        <f>G138*(1-'5'!$E$18)</f>
        <v>0</v>
      </c>
      <c r="I138" s="436">
        <f>H138*(1-'5'!$E$18)</f>
        <v>0</v>
      </c>
      <c r="J138" s="436">
        <f>I138*(1-'5'!$E$18)</f>
        <v>0</v>
      </c>
      <c r="K138" s="436">
        <f>J138*(1-'5'!$E$18)</f>
        <v>0</v>
      </c>
      <c r="L138" s="436">
        <f>K138*(1-'5'!$E$18)</f>
        <v>0</v>
      </c>
      <c r="M138" s="436">
        <f>L138*(1-'5'!$E$18)</f>
        <v>0</v>
      </c>
      <c r="N138" s="436">
        <f>M138*(1-'5'!$E$18)</f>
        <v>0</v>
      </c>
      <c r="O138" s="436">
        <f>N138*(1-'5'!$E$18)</f>
        <v>0</v>
      </c>
      <c r="P138" s="436">
        <f>O138*(1-'5'!$E$18)</f>
        <v>0</v>
      </c>
      <c r="Q138" s="436">
        <f>P138*(1-'5'!$E$18)</f>
        <v>0</v>
      </c>
      <c r="R138" s="436">
        <f>Q138*(1-'5'!$E$18)</f>
        <v>0</v>
      </c>
      <c r="S138" s="436">
        <f>R138*(1-'5'!$E$18)</f>
        <v>0</v>
      </c>
      <c r="T138" s="436">
        <f>S138*(1-'5'!$E$18)</f>
        <v>0</v>
      </c>
      <c r="U138" s="436">
        <f>T138*(1-'5'!$E$18)</f>
        <v>0</v>
      </c>
      <c r="V138" s="436">
        <f>U138*(1-'5'!$E$18)</f>
        <v>0</v>
      </c>
      <c r="W138" s="436">
        <f>V138*(1-'5'!$E$18)</f>
        <v>0</v>
      </c>
      <c r="X138" s="436">
        <f>W138*(1-'5'!$E$18)</f>
        <v>0</v>
      </c>
      <c r="Y138" s="436">
        <f>X138*(1-'5'!$E$18)</f>
        <v>0</v>
      </c>
      <c r="Z138" s="436">
        <f>Y138*(1-'5'!$E$18)</f>
        <v>0</v>
      </c>
      <c r="AA138" s="436">
        <f>Z138*(1-'5'!$E$18)</f>
        <v>0</v>
      </c>
      <c r="AB138" s="436">
        <f>AA138*(1-'5'!$E$18)</f>
        <v>0</v>
      </c>
      <c r="AC138" s="436">
        <f>AB138*(1-'5'!$E$18)</f>
        <v>0</v>
      </c>
      <c r="AD138" s="436">
        <f>AC138*(1-'5'!$E$18)</f>
        <v>0</v>
      </c>
      <c r="AE138" s="436">
        <f>AD138*(1-'5'!$E$18)</f>
        <v>0</v>
      </c>
      <c r="AF138" s="436">
        <f>AE138*(1-'5'!$E$18)</f>
        <v>0</v>
      </c>
      <c r="AG138" s="436">
        <f>AF138*(1-'5'!$E$18)</f>
        <v>0</v>
      </c>
      <c r="AH138" s="393">
        <f t="shared" si="21"/>
        <v>0</v>
      </c>
      <c r="AI138" s="144"/>
    </row>
    <row r="139" spans="2:35" s="124" customFormat="1" hidden="1">
      <c r="B139" s="434">
        <f>'4'!H5</f>
        <v>0</v>
      </c>
      <c r="C139" s="435">
        <f t="shared" si="20"/>
        <v>0</v>
      </c>
      <c r="D139" s="436">
        <f>D105*'5'!$E$17</f>
        <v>0</v>
      </c>
      <c r="E139" s="436">
        <f>D139*(1-'5'!$E$18)</f>
        <v>0</v>
      </c>
      <c r="F139" s="436">
        <f>E139*(1-'5'!$E$18)</f>
        <v>0</v>
      </c>
      <c r="G139" s="436">
        <f>F139*(1-'5'!$E$18)</f>
        <v>0</v>
      </c>
      <c r="H139" s="436">
        <f>G139*(1-'5'!$E$18)</f>
        <v>0</v>
      </c>
      <c r="I139" s="436">
        <f>H139*(1-'5'!$E$18)</f>
        <v>0</v>
      </c>
      <c r="J139" s="436">
        <f>I139*(1-'5'!$E$18)</f>
        <v>0</v>
      </c>
      <c r="K139" s="436">
        <f>J139*(1-'5'!$E$18)</f>
        <v>0</v>
      </c>
      <c r="L139" s="436">
        <f>K139*(1-'5'!$E$18)</f>
        <v>0</v>
      </c>
      <c r="M139" s="436">
        <f>L139*(1-'5'!$E$18)</f>
        <v>0</v>
      </c>
      <c r="N139" s="436">
        <f>M139*(1-'5'!$E$18)</f>
        <v>0</v>
      </c>
      <c r="O139" s="436">
        <f>N139*(1-'5'!$E$18)</f>
        <v>0</v>
      </c>
      <c r="P139" s="436">
        <f>O139*(1-'5'!$E$18)</f>
        <v>0</v>
      </c>
      <c r="Q139" s="436">
        <f>P139*(1-'5'!$E$18)</f>
        <v>0</v>
      </c>
      <c r="R139" s="436">
        <f>Q139*(1-'5'!$E$18)</f>
        <v>0</v>
      </c>
      <c r="S139" s="436">
        <f>R139*(1-'5'!$E$18)</f>
        <v>0</v>
      </c>
      <c r="T139" s="436">
        <f>S139*(1-'5'!$E$18)</f>
        <v>0</v>
      </c>
      <c r="U139" s="436">
        <f>T139*(1-'5'!$E$18)</f>
        <v>0</v>
      </c>
      <c r="V139" s="436">
        <f>U139*(1-'5'!$E$18)</f>
        <v>0</v>
      </c>
      <c r="W139" s="436">
        <f>V139*(1-'5'!$E$18)</f>
        <v>0</v>
      </c>
      <c r="X139" s="436">
        <f>W139*(1-'5'!$E$18)</f>
        <v>0</v>
      </c>
      <c r="Y139" s="436">
        <f>X139*(1-'5'!$E$18)</f>
        <v>0</v>
      </c>
      <c r="Z139" s="436">
        <f>Y139*(1-'5'!$E$18)</f>
        <v>0</v>
      </c>
      <c r="AA139" s="436">
        <f>Z139*(1-'5'!$E$18)</f>
        <v>0</v>
      </c>
      <c r="AB139" s="436">
        <f>AA139*(1-'5'!$E$18)</f>
        <v>0</v>
      </c>
      <c r="AC139" s="436">
        <f>AB139*(1-'5'!$E$18)</f>
        <v>0</v>
      </c>
      <c r="AD139" s="436">
        <f>AC139*(1-'5'!$E$18)</f>
        <v>0</v>
      </c>
      <c r="AE139" s="436">
        <f>AD139*(1-'5'!$E$18)</f>
        <v>0</v>
      </c>
      <c r="AF139" s="436">
        <f>AE139*(1-'5'!$E$18)</f>
        <v>0</v>
      </c>
      <c r="AG139" s="436">
        <f>AF139*(1-'5'!$E$18)</f>
        <v>0</v>
      </c>
      <c r="AH139" s="393">
        <f t="shared" si="21"/>
        <v>0</v>
      </c>
      <c r="AI139" s="144"/>
    </row>
    <row r="140" spans="2:35" s="124" customFormat="1" hidden="1">
      <c r="B140" s="434">
        <f>'4'!H6</f>
        <v>0</v>
      </c>
      <c r="C140" s="435">
        <f t="shared" si="20"/>
        <v>0</v>
      </c>
      <c r="D140" s="436">
        <f>D106*'5'!$E$17</f>
        <v>0</v>
      </c>
      <c r="E140" s="436">
        <f>D140*(1-'5'!$E$18)</f>
        <v>0</v>
      </c>
      <c r="F140" s="436">
        <f>E140*(1-'5'!$E$18)</f>
        <v>0</v>
      </c>
      <c r="G140" s="436">
        <f>F140*(1-'5'!$E$18)</f>
        <v>0</v>
      </c>
      <c r="H140" s="436">
        <f>G140*(1-'5'!$E$18)</f>
        <v>0</v>
      </c>
      <c r="I140" s="436">
        <f>H140*(1-'5'!$E$18)</f>
        <v>0</v>
      </c>
      <c r="J140" s="436">
        <f>I140*(1-'5'!$E$18)</f>
        <v>0</v>
      </c>
      <c r="K140" s="436">
        <f>J140*(1-'5'!$E$18)</f>
        <v>0</v>
      </c>
      <c r="L140" s="436">
        <f>K140*(1-'5'!$E$18)</f>
        <v>0</v>
      </c>
      <c r="M140" s="436">
        <f>L140*(1-'5'!$E$18)</f>
        <v>0</v>
      </c>
      <c r="N140" s="436">
        <f>M140*(1-'5'!$E$18)</f>
        <v>0</v>
      </c>
      <c r="O140" s="436">
        <f>N140*(1-'5'!$E$18)</f>
        <v>0</v>
      </c>
      <c r="P140" s="436">
        <f>O140*(1-'5'!$E$18)</f>
        <v>0</v>
      </c>
      <c r="Q140" s="436">
        <f>P140*(1-'5'!$E$18)</f>
        <v>0</v>
      </c>
      <c r="R140" s="436">
        <f>Q140*(1-'5'!$E$18)</f>
        <v>0</v>
      </c>
      <c r="S140" s="436">
        <f>R140*(1-'5'!$E$18)</f>
        <v>0</v>
      </c>
      <c r="T140" s="436">
        <f>S140*(1-'5'!$E$18)</f>
        <v>0</v>
      </c>
      <c r="U140" s="436">
        <f>T140*(1-'5'!$E$18)</f>
        <v>0</v>
      </c>
      <c r="V140" s="436">
        <f>U140*(1-'5'!$E$18)</f>
        <v>0</v>
      </c>
      <c r="W140" s="436">
        <f>V140*(1-'5'!$E$18)</f>
        <v>0</v>
      </c>
      <c r="X140" s="436">
        <f>W140*(1-'5'!$E$18)</f>
        <v>0</v>
      </c>
      <c r="Y140" s="436">
        <f>X140*(1-'5'!$E$18)</f>
        <v>0</v>
      </c>
      <c r="Z140" s="436">
        <f>Y140*(1-'5'!$E$18)</f>
        <v>0</v>
      </c>
      <c r="AA140" s="436">
        <f>Z140*(1-'5'!$E$18)</f>
        <v>0</v>
      </c>
      <c r="AB140" s="436">
        <f>AA140*(1-'5'!$E$18)</f>
        <v>0</v>
      </c>
      <c r="AC140" s="436">
        <f>AB140*(1-'5'!$E$18)</f>
        <v>0</v>
      </c>
      <c r="AD140" s="436">
        <f>AC140*(1-'5'!$E$18)</f>
        <v>0</v>
      </c>
      <c r="AE140" s="436">
        <f>AD140*(1-'5'!$E$18)</f>
        <v>0</v>
      </c>
      <c r="AF140" s="436">
        <f>AE140*(1-'5'!$E$18)</f>
        <v>0</v>
      </c>
      <c r="AG140" s="436">
        <f>AF140*(1-'5'!$E$18)</f>
        <v>0</v>
      </c>
      <c r="AH140" s="393">
        <f t="shared" si="21"/>
        <v>0</v>
      </c>
      <c r="AI140" s="144"/>
    </row>
    <row r="141" spans="2:35" s="124" customFormat="1" hidden="1">
      <c r="B141" s="434">
        <f>'4'!H7</f>
        <v>0</v>
      </c>
      <c r="C141" s="435">
        <f t="shared" si="20"/>
        <v>0</v>
      </c>
      <c r="D141" s="436">
        <f>D107*'5'!$E$17</f>
        <v>0</v>
      </c>
      <c r="E141" s="436">
        <f>D141*(1-'5'!$E$18)</f>
        <v>0</v>
      </c>
      <c r="F141" s="436">
        <f>E141*(1-'5'!$E$18)</f>
        <v>0</v>
      </c>
      <c r="G141" s="436">
        <f>F141*(1-'5'!$E$18)</f>
        <v>0</v>
      </c>
      <c r="H141" s="436">
        <f>G141*(1-'5'!$E$18)</f>
        <v>0</v>
      </c>
      <c r="I141" s="436">
        <f>H141*(1-'5'!$E$18)</f>
        <v>0</v>
      </c>
      <c r="J141" s="436">
        <f>I141*(1-'5'!$E$18)</f>
        <v>0</v>
      </c>
      <c r="K141" s="436">
        <f>J141*(1-'5'!$E$18)</f>
        <v>0</v>
      </c>
      <c r="L141" s="436">
        <f>K141*(1-'5'!$E$18)</f>
        <v>0</v>
      </c>
      <c r="M141" s="436">
        <f>L141*(1-'5'!$E$18)</f>
        <v>0</v>
      </c>
      <c r="N141" s="436">
        <f>M141*(1-'5'!$E$18)</f>
        <v>0</v>
      </c>
      <c r="O141" s="436">
        <f>N141*(1-'5'!$E$18)</f>
        <v>0</v>
      </c>
      <c r="P141" s="436">
        <f>O141*(1-'5'!$E$18)</f>
        <v>0</v>
      </c>
      <c r="Q141" s="436">
        <f>P141*(1-'5'!$E$18)</f>
        <v>0</v>
      </c>
      <c r="R141" s="436">
        <f>Q141*(1-'5'!$E$18)</f>
        <v>0</v>
      </c>
      <c r="S141" s="436">
        <f>R141*(1-'5'!$E$18)</f>
        <v>0</v>
      </c>
      <c r="T141" s="436">
        <f>S141*(1-'5'!$E$18)</f>
        <v>0</v>
      </c>
      <c r="U141" s="436">
        <f>T141*(1-'5'!$E$18)</f>
        <v>0</v>
      </c>
      <c r="V141" s="436">
        <f>U141*(1-'5'!$E$18)</f>
        <v>0</v>
      </c>
      <c r="W141" s="436">
        <f>V141*(1-'5'!$E$18)</f>
        <v>0</v>
      </c>
      <c r="X141" s="436">
        <f>W141*(1-'5'!$E$18)</f>
        <v>0</v>
      </c>
      <c r="Y141" s="436">
        <f>X141*(1-'5'!$E$18)</f>
        <v>0</v>
      </c>
      <c r="Z141" s="436">
        <f>Y141*(1-'5'!$E$18)</f>
        <v>0</v>
      </c>
      <c r="AA141" s="436">
        <f>Z141*(1-'5'!$E$18)</f>
        <v>0</v>
      </c>
      <c r="AB141" s="436">
        <f>AA141*(1-'5'!$E$18)</f>
        <v>0</v>
      </c>
      <c r="AC141" s="436">
        <f>AB141*(1-'5'!$E$18)</f>
        <v>0</v>
      </c>
      <c r="AD141" s="436">
        <f>AC141*(1-'5'!$E$18)</f>
        <v>0</v>
      </c>
      <c r="AE141" s="436">
        <f>AD141*(1-'5'!$E$18)</f>
        <v>0</v>
      </c>
      <c r="AF141" s="436">
        <f>AE141*(1-'5'!$E$18)</f>
        <v>0</v>
      </c>
      <c r="AG141" s="436">
        <f>AF141*(1-'5'!$E$18)</f>
        <v>0</v>
      </c>
      <c r="AH141" s="393">
        <f t="shared" si="21"/>
        <v>0</v>
      </c>
      <c r="AI141" s="144"/>
    </row>
    <row r="142" spans="2:35" s="124" customFormat="1" hidden="1">
      <c r="B142" s="434">
        <f>'4'!H8</f>
        <v>0</v>
      </c>
      <c r="C142" s="435">
        <f t="shared" si="20"/>
        <v>0</v>
      </c>
      <c r="D142" s="436">
        <f>D108*'5'!$E$17</f>
        <v>0</v>
      </c>
      <c r="E142" s="436">
        <f>D142*(1-'5'!$E$18)</f>
        <v>0</v>
      </c>
      <c r="F142" s="436">
        <f>E142*(1-'5'!$E$18)</f>
        <v>0</v>
      </c>
      <c r="G142" s="436">
        <f>F142*(1-'5'!$E$18)</f>
        <v>0</v>
      </c>
      <c r="H142" s="436">
        <f>G142*(1-'5'!$E$18)</f>
        <v>0</v>
      </c>
      <c r="I142" s="436">
        <f>H142*(1-'5'!$E$18)</f>
        <v>0</v>
      </c>
      <c r="J142" s="436">
        <f>I142*(1-'5'!$E$18)</f>
        <v>0</v>
      </c>
      <c r="K142" s="436">
        <f>J142*(1-'5'!$E$18)</f>
        <v>0</v>
      </c>
      <c r="L142" s="436">
        <f>K142*(1-'5'!$E$18)</f>
        <v>0</v>
      </c>
      <c r="M142" s="436">
        <f>L142*(1-'5'!$E$18)</f>
        <v>0</v>
      </c>
      <c r="N142" s="436">
        <f>M142*(1-'5'!$E$18)</f>
        <v>0</v>
      </c>
      <c r="O142" s="436">
        <f>N142*(1-'5'!$E$18)</f>
        <v>0</v>
      </c>
      <c r="P142" s="436">
        <f>O142*(1-'5'!$E$18)</f>
        <v>0</v>
      </c>
      <c r="Q142" s="436">
        <f>P142*(1-'5'!$E$18)</f>
        <v>0</v>
      </c>
      <c r="R142" s="436">
        <f>Q142*(1-'5'!$E$18)</f>
        <v>0</v>
      </c>
      <c r="S142" s="436">
        <f>R142*(1-'5'!$E$18)</f>
        <v>0</v>
      </c>
      <c r="T142" s="436">
        <f>S142*(1-'5'!$E$18)</f>
        <v>0</v>
      </c>
      <c r="U142" s="436">
        <f>T142*(1-'5'!$E$18)</f>
        <v>0</v>
      </c>
      <c r="V142" s="436">
        <f>U142*(1-'5'!$E$18)</f>
        <v>0</v>
      </c>
      <c r="W142" s="436">
        <f>V142*(1-'5'!$E$18)</f>
        <v>0</v>
      </c>
      <c r="X142" s="436">
        <f>W142*(1-'5'!$E$18)</f>
        <v>0</v>
      </c>
      <c r="Y142" s="436">
        <f>X142*(1-'5'!$E$18)</f>
        <v>0</v>
      </c>
      <c r="Z142" s="436">
        <f>Y142*(1-'5'!$E$18)</f>
        <v>0</v>
      </c>
      <c r="AA142" s="436">
        <f>Z142*(1-'5'!$E$18)</f>
        <v>0</v>
      </c>
      <c r="AB142" s="436">
        <f>AA142*(1-'5'!$E$18)</f>
        <v>0</v>
      </c>
      <c r="AC142" s="436">
        <f>AB142*(1-'5'!$E$18)</f>
        <v>0</v>
      </c>
      <c r="AD142" s="436">
        <f>AC142*(1-'5'!$E$18)</f>
        <v>0</v>
      </c>
      <c r="AE142" s="436">
        <f>AD142*(1-'5'!$E$18)</f>
        <v>0</v>
      </c>
      <c r="AF142" s="436">
        <f>AE142*(1-'5'!$E$18)</f>
        <v>0</v>
      </c>
      <c r="AG142" s="436">
        <f>AF142*(1-'5'!$E$18)</f>
        <v>0</v>
      </c>
      <c r="AH142" s="393">
        <f t="shared" si="21"/>
        <v>0</v>
      </c>
      <c r="AI142" s="144"/>
    </row>
    <row r="143" spans="2:35" s="124" customFormat="1" hidden="1">
      <c r="B143" s="434">
        <f>'4'!H9</f>
        <v>0</v>
      </c>
      <c r="C143" s="435">
        <f t="shared" si="20"/>
        <v>0</v>
      </c>
      <c r="D143" s="436">
        <f>D109*'5'!$E$17</f>
        <v>0</v>
      </c>
      <c r="E143" s="436">
        <f>D143*(1-'5'!$E$18)</f>
        <v>0</v>
      </c>
      <c r="F143" s="436">
        <f>E143*(1-'5'!$E$18)</f>
        <v>0</v>
      </c>
      <c r="G143" s="436">
        <f>F143*(1-'5'!$E$18)</f>
        <v>0</v>
      </c>
      <c r="H143" s="436">
        <f>G143*(1-'5'!$E$18)</f>
        <v>0</v>
      </c>
      <c r="I143" s="436">
        <f>H143*(1-'5'!$E$18)</f>
        <v>0</v>
      </c>
      <c r="J143" s="436">
        <f>I143*(1-'5'!$E$18)</f>
        <v>0</v>
      </c>
      <c r="K143" s="436">
        <f>J143*(1-'5'!$E$18)</f>
        <v>0</v>
      </c>
      <c r="L143" s="436">
        <f>K143*(1-'5'!$E$18)</f>
        <v>0</v>
      </c>
      <c r="M143" s="436">
        <f>L143*(1-'5'!$E$18)</f>
        <v>0</v>
      </c>
      <c r="N143" s="436">
        <f>M143*(1-'5'!$E$18)</f>
        <v>0</v>
      </c>
      <c r="O143" s="436">
        <f>N143*(1-'5'!$E$18)</f>
        <v>0</v>
      </c>
      <c r="P143" s="436">
        <f>O143*(1-'5'!$E$18)</f>
        <v>0</v>
      </c>
      <c r="Q143" s="436">
        <f>P143*(1-'5'!$E$18)</f>
        <v>0</v>
      </c>
      <c r="R143" s="436">
        <f>Q143*(1-'5'!$E$18)</f>
        <v>0</v>
      </c>
      <c r="S143" s="436">
        <f>R143*(1-'5'!$E$18)</f>
        <v>0</v>
      </c>
      <c r="T143" s="436">
        <f>S143*(1-'5'!$E$18)</f>
        <v>0</v>
      </c>
      <c r="U143" s="436">
        <f>T143*(1-'5'!$E$18)</f>
        <v>0</v>
      </c>
      <c r="V143" s="436">
        <f>U143*(1-'5'!$E$18)</f>
        <v>0</v>
      </c>
      <c r="W143" s="436">
        <f>V143*(1-'5'!$E$18)</f>
        <v>0</v>
      </c>
      <c r="X143" s="436">
        <f>W143*(1-'5'!$E$18)</f>
        <v>0</v>
      </c>
      <c r="Y143" s="436">
        <f>X143*(1-'5'!$E$18)</f>
        <v>0</v>
      </c>
      <c r="Z143" s="436">
        <f>Y143*(1-'5'!$E$18)</f>
        <v>0</v>
      </c>
      <c r="AA143" s="436">
        <f>Z143*(1-'5'!$E$18)</f>
        <v>0</v>
      </c>
      <c r="AB143" s="436">
        <f>AA143*(1-'5'!$E$18)</f>
        <v>0</v>
      </c>
      <c r="AC143" s="436">
        <f>AB143*(1-'5'!$E$18)</f>
        <v>0</v>
      </c>
      <c r="AD143" s="436">
        <f>AC143*(1-'5'!$E$18)</f>
        <v>0</v>
      </c>
      <c r="AE143" s="436">
        <f>AD143*(1-'5'!$E$18)</f>
        <v>0</v>
      </c>
      <c r="AF143" s="436">
        <f>AE143*(1-'5'!$E$18)</f>
        <v>0</v>
      </c>
      <c r="AG143" s="436">
        <f>AF143*(1-'5'!$E$18)</f>
        <v>0</v>
      </c>
      <c r="AH143" s="393">
        <f t="shared" si="21"/>
        <v>0</v>
      </c>
      <c r="AI143" s="144"/>
    </row>
    <row r="144" spans="2:35" s="124" customFormat="1" hidden="1">
      <c r="B144" s="434">
        <f>'4'!H10</f>
        <v>0</v>
      </c>
      <c r="C144" s="435">
        <f t="shared" si="20"/>
        <v>0</v>
      </c>
      <c r="D144" s="436">
        <f>D110*'5'!$E$17</f>
        <v>0</v>
      </c>
      <c r="E144" s="436">
        <f>D144*(1-'5'!$E$18)</f>
        <v>0</v>
      </c>
      <c r="F144" s="436">
        <f>E144*(1-'5'!$E$18)</f>
        <v>0</v>
      </c>
      <c r="G144" s="436">
        <f>F144*(1-'5'!$E$18)</f>
        <v>0</v>
      </c>
      <c r="H144" s="436">
        <f>G144*(1-'5'!$E$18)</f>
        <v>0</v>
      </c>
      <c r="I144" s="436">
        <f>H144*(1-'5'!$E$18)</f>
        <v>0</v>
      </c>
      <c r="J144" s="436">
        <f>I144*(1-'5'!$E$18)</f>
        <v>0</v>
      </c>
      <c r="K144" s="436">
        <f>J144*(1-'5'!$E$18)</f>
        <v>0</v>
      </c>
      <c r="L144" s="436">
        <f>K144*(1-'5'!$E$18)</f>
        <v>0</v>
      </c>
      <c r="M144" s="436">
        <f>L144*(1-'5'!$E$18)</f>
        <v>0</v>
      </c>
      <c r="N144" s="436">
        <f>M144*(1-'5'!$E$18)</f>
        <v>0</v>
      </c>
      <c r="O144" s="436">
        <f>N144*(1-'5'!$E$18)</f>
        <v>0</v>
      </c>
      <c r="P144" s="436">
        <f>O144*(1-'5'!$E$18)</f>
        <v>0</v>
      </c>
      <c r="Q144" s="436">
        <f>P144*(1-'5'!$E$18)</f>
        <v>0</v>
      </c>
      <c r="R144" s="436">
        <f>Q144*(1-'5'!$E$18)</f>
        <v>0</v>
      </c>
      <c r="S144" s="436">
        <f>R144*(1-'5'!$E$18)</f>
        <v>0</v>
      </c>
      <c r="T144" s="436">
        <f>S144*(1-'5'!$E$18)</f>
        <v>0</v>
      </c>
      <c r="U144" s="436">
        <f>T144*(1-'5'!$E$18)</f>
        <v>0</v>
      </c>
      <c r="V144" s="436">
        <f>U144*(1-'5'!$E$18)</f>
        <v>0</v>
      </c>
      <c r="W144" s="436">
        <f>V144*(1-'5'!$E$18)</f>
        <v>0</v>
      </c>
      <c r="X144" s="436">
        <f>W144*(1-'5'!$E$18)</f>
        <v>0</v>
      </c>
      <c r="Y144" s="436">
        <f>X144*(1-'5'!$E$18)</f>
        <v>0</v>
      </c>
      <c r="Z144" s="436">
        <f>Y144*(1-'5'!$E$18)</f>
        <v>0</v>
      </c>
      <c r="AA144" s="436">
        <f>Z144*(1-'5'!$E$18)</f>
        <v>0</v>
      </c>
      <c r="AB144" s="436">
        <f>AA144*(1-'5'!$E$18)</f>
        <v>0</v>
      </c>
      <c r="AC144" s="436">
        <f>AB144*(1-'5'!$E$18)</f>
        <v>0</v>
      </c>
      <c r="AD144" s="436">
        <f>AC144*(1-'5'!$E$18)</f>
        <v>0</v>
      </c>
      <c r="AE144" s="436">
        <f>AD144*(1-'5'!$E$18)</f>
        <v>0</v>
      </c>
      <c r="AF144" s="436">
        <f>AE144*(1-'5'!$E$18)</f>
        <v>0</v>
      </c>
      <c r="AG144" s="436">
        <f>AF144*(1-'5'!$E$18)</f>
        <v>0</v>
      </c>
      <c r="AH144" s="393">
        <f t="shared" si="21"/>
        <v>0</v>
      </c>
      <c r="AI144" s="144"/>
    </row>
    <row r="145" spans="2:36" s="124" customFormat="1" hidden="1">
      <c r="B145" s="434">
        <f>'4'!H11</f>
        <v>0</v>
      </c>
      <c r="C145" s="435">
        <f t="shared" si="20"/>
        <v>0</v>
      </c>
      <c r="D145" s="436">
        <f>D111*'5'!$E$17</f>
        <v>0</v>
      </c>
      <c r="E145" s="436">
        <f>D145*(1-'5'!$E$18)</f>
        <v>0</v>
      </c>
      <c r="F145" s="436">
        <f>E145*(1-'5'!$E$18)</f>
        <v>0</v>
      </c>
      <c r="G145" s="436">
        <f>F145*(1-'5'!$E$18)</f>
        <v>0</v>
      </c>
      <c r="H145" s="436">
        <f>G145*(1-'5'!$E$18)</f>
        <v>0</v>
      </c>
      <c r="I145" s="436">
        <f>H145*(1-'5'!$E$18)</f>
        <v>0</v>
      </c>
      <c r="J145" s="436">
        <f>I145*(1-'5'!$E$18)</f>
        <v>0</v>
      </c>
      <c r="K145" s="436">
        <f>J145*(1-'5'!$E$18)</f>
        <v>0</v>
      </c>
      <c r="L145" s="436">
        <f>K145*(1-'5'!$E$18)</f>
        <v>0</v>
      </c>
      <c r="M145" s="436">
        <f>L145*(1-'5'!$E$18)</f>
        <v>0</v>
      </c>
      <c r="N145" s="436">
        <f>M145*(1-'5'!$E$18)</f>
        <v>0</v>
      </c>
      <c r="O145" s="436">
        <f>N145*(1-'5'!$E$18)</f>
        <v>0</v>
      </c>
      <c r="P145" s="436">
        <f>O145*(1-'5'!$E$18)</f>
        <v>0</v>
      </c>
      <c r="Q145" s="436">
        <f>P145*(1-'5'!$E$18)</f>
        <v>0</v>
      </c>
      <c r="R145" s="436">
        <f>Q145*(1-'5'!$E$18)</f>
        <v>0</v>
      </c>
      <c r="S145" s="436">
        <f>R145*(1-'5'!$E$18)</f>
        <v>0</v>
      </c>
      <c r="T145" s="436">
        <f>S145*(1-'5'!$E$18)</f>
        <v>0</v>
      </c>
      <c r="U145" s="436">
        <f>T145*(1-'5'!$E$18)</f>
        <v>0</v>
      </c>
      <c r="V145" s="436">
        <f>U145*(1-'5'!$E$18)</f>
        <v>0</v>
      </c>
      <c r="W145" s="436">
        <f>V145*(1-'5'!$E$18)</f>
        <v>0</v>
      </c>
      <c r="X145" s="436">
        <f>W145*(1-'5'!$E$18)</f>
        <v>0</v>
      </c>
      <c r="Y145" s="436">
        <f>X145*(1-'5'!$E$18)</f>
        <v>0</v>
      </c>
      <c r="Z145" s="436">
        <f>Y145*(1-'5'!$E$18)</f>
        <v>0</v>
      </c>
      <c r="AA145" s="436">
        <f>Z145*(1-'5'!$E$18)</f>
        <v>0</v>
      </c>
      <c r="AB145" s="436">
        <f>AA145*(1-'5'!$E$18)</f>
        <v>0</v>
      </c>
      <c r="AC145" s="436">
        <f>AB145*(1-'5'!$E$18)</f>
        <v>0</v>
      </c>
      <c r="AD145" s="436">
        <f>AC145*(1-'5'!$E$18)</f>
        <v>0</v>
      </c>
      <c r="AE145" s="436">
        <f>AD145*(1-'5'!$E$18)</f>
        <v>0</v>
      </c>
      <c r="AF145" s="436">
        <f>AE145*(1-'5'!$E$18)</f>
        <v>0</v>
      </c>
      <c r="AG145" s="436">
        <f>AF145*(1-'5'!$E$18)</f>
        <v>0</v>
      </c>
      <c r="AH145" s="393">
        <f t="shared" si="21"/>
        <v>0</v>
      </c>
      <c r="AI145" s="144"/>
    </row>
    <row r="146" spans="2:36" s="124" customFormat="1" hidden="1">
      <c r="B146" s="434">
        <f>'4'!H12</f>
        <v>0</v>
      </c>
      <c r="C146" s="435">
        <f t="shared" si="20"/>
        <v>0</v>
      </c>
      <c r="D146" s="436">
        <f>D112*'5'!$E$17</f>
        <v>0</v>
      </c>
      <c r="E146" s="436">
        <f>D146*(1-'5'!$E$18)</f>
        <v>0</v>
      </c>
      <c r="F146" s="436">
        <f>E146*(1-'5'!$E$18)</f>
        <v>0</v>
      </c>
      <c r="G146" s="436">
        <f>F146*(1-'5'!$E$18)</f>
        <v>0</v>
      </c>
      <c r="H146" s="436">
        <f>G146*(1-'5'!$E$18)</f>
        <v>0</v>
      </c>
      <c r="I146" s="436">
        <f>H146*(1-'5'!$E$18)</f>
        <v>0</v>
      </c>
      <c r="J146" s="436">
        <f>I146*(1-'5'!$E$18)</f>
        <v>0</v>
      </c>
      <c r="K146" s="436">
        <f>J146*(1-'5'!$E$18)</f>
        <v>0</v>
      </c>
      <c r="L146" s="436">
        <f>K146*(1-'5'!$E$18)</f>
        <v>0</v>
      </c>
      <c r="M146" s="436">
        <f>L146*(1-'5'!$E$18)</f>
        <v>0</v>
      </c>
      <c r="N146" s="436">
        <f>M146*(1-'5'!$E$18)</f>
        <v>0</v>
      </c>
      <c r="O146" s="436">
        <f>N146*(1-'5'!$E$18)</f>
        <v>0</v>
      </c>
      <c r="P146" s="436">
        <f>O146*(1-'5'!$E$18)</f>
        <v>0</v>
      </c>
      <c r="Q146" s="436">
        <f>P146*(1-'5'!$E$18)</f>
        <v>0</v>
      </c>
      <c r="R146" s="436">
        <f>Q146*(1-'5'!$E$18)</f>
        <v>0</v>
      </c>
      <c r="S146" s="436">
        <f>R146*(1-'5'!$E$18)</f>
        <v>0</v>
      </c>
      <c r="T146" s="436">
        <f>S146*(1-'5'!$E$18)</f>
        <v>0</v>
      </c>
      <c r="U146" s="436">
        <f>T146*(1-'5'!$E$18)</f>
        <v>0</v>
      </c>
      <c r="V146" s="436">
        <f>U146*(1-'5'!$E$18)</f>
        <v>0</v>
      </c>
      <c r="W146" s="436">
        <f>V146*(1-'5'!$E$18)</f>
        <v>0</v>
      </c>
      <c r="X146" s="436">
        <f>W146*(1-'5'!$E$18)</f>
        <v>0</v>
      </c>
      <c r="Y146" s="436">
        <f>X146*(1-'5'!$E$18)</f>
        <v>0</v>
      </c>
      <c r="Z146" s="436">
        <f>Y146*(1-'5'!$E$18)</f>
        <v>0</v>
      </c>
      <c r="AA146" s="436">
        <f>Z146*(1-'5'!$E$18)</f>
        <v>0</v>
      </c>
      <c r="AB146" s="436">
        <f>AA146*(1-'5'!$E$18)</f>
        <v>0</v>
      </c>
      <c r="AC146" s="436">
        <f>AB146*(1-'5'!$E$18)</f>
        <v>0</v>
      </c>
      <c r="AD146" s="436">
        <f>AC146*(1-'5'!$E$18)</f>
        <v>0</v>
      </c>
      <c r="AE146" s="436">
        <f>AD146*(1-'5'!$E$18)</f>
        <v>0</v>
      </c>
      <c r="AF146" s="436">
        <f>AE146*(1-'5'!$E$18)</f>
        <v>0</v>
      </c>
      <c r="AG146" s="436">
        <f>AF146*(1-'5'!$E$18)</f>
        <v>0</v>
      </c>
      <c r="AH146" s="393">
        <f t="shared" si="21"/>
        <v>0</v>
      </c>
      <c r="AI146" s="144"/>
    </row>
    <row r="147" spans="2:36" s="124" customFormat="1" hidden="1">
      <c r="B147" s="434">
        <f>'4'!H13</f>
        <v>0</v>
      </c>
      <c r="C147" s="435">
        <f t="shared" si="20"/>
        <v>0</v>
      </c>
      <c r="D147" s="436">
        <f>D113*'5'!$E$17</f>
        <v>0</v>
      </c>
      <c r="E147" s="436">
        <f>D147*(1-'5'!$E$18)</f>
        <v>0</v>
      </c>
      <c r="F147" s="436">
        <f>E147*(1-'5'!$E$18)</f>
        <v>0</v>
      </c>
      <c r="G147" s="436">
        <f>F147*(1-'5'!$E$18)</f>
        <v>0</v>
      </c>
      <c r="H147" s="436">
        <f>G147*(1-'5'!$E$18)</f>
        <v>0</v>
      </c>
      <c r="I147" s="436">
        <f>H147*(1-'5'!$E$18)</f>
        <v>0</v>
      </c>
      <c r="J147" s="436">
        <f>I147*(1-'5'!$E$18)</f>
        <v>0</v>
      </c>
      <c r="K147" s="436">
        <f>J147*(1-'5'!$E$18)</f>
        <v>0</v>
      </c>
      <c r="L147" s="436">
        <f>K147*(1-'5'!$E$18)</f>
        <v>0</v>
      </c>
      <c r="M147" s="436">
        <f>L147*(1-'5'!$E$18)</f>
        <v>0</v>
      </c>
      <c r="N147" s="436">
        <f>M147*(1-'5'!$E$18)</f>
        <v>0</v>
      </c>
      <c r="O147" s="436">
        <f>N147*(1-'5'!$E$18)</f>
        <v>0</v>
      </c>
      <c r="P147" s="436">
        <f>O147*(1-'5'!$E$18)</f>
        <v>0</v>
      </c>
      <c r="Q147" s="436">
        <f>P147*(1-'5'!$E$18)</f>
        <v>0</v>
      </c>
      <c r="R147" s="436">
        <f>Q147*(1-'5'!$E$18)</f>
        <v>0</v>
      </c>
      <c r="S147" s="436">
        <f>R147*(1-'5'!$E$18)</f>
        <v>0</v>
      </c>
      <c r="T147" s="436">
        <f>S147*(1-'5'!$E$18)</f>
        <v>0</v>
      </c>
      <c r="U147" s="436">
        <f>T147*(1-'5'!$E$18)</f>
        <v>0</v>
      </c>
      <c r="V147" s="436">
        <f>U147*(1-'5'!$E$18)</f>
        <v>0</v>
      </c>
      <c r="W147" s="436">
        <f>V147*(1-'5'!$E$18)</f>
        <v>0</v>
      </c>
      <c r="X147" s="436">
        <f>W147*(1-'5'!$E$18)</f>
        <v>0</v>
      </c>
      <c r="Y147" s="436">
        <f>X147*(1-'5'!$E$18)</f>
        <v>0</v>
      </c>
      <c r="Z147" s="436">
        <f>Y147*(1-'5'!$E$18)</f>
        <v>0</v>
      </c>
      <c r="AA147" s="436">
        <f>Z147*(1-'5'!$E$18)</f>
        <v>0</v>
      </c>
      <c r="AB147" s="436">
        <f>AA147*(1-'5'!$E$18)</f>
        <v>0</v>
      </c>
      <c r="AC147" s="436">
        <f>AB147*(1-'5'!$E$18)</f>
        <v>0</v>
      </c>
      <c r="AD147" s="436">
        <f>AC147*(1-'5'!$E$18)</f>
        <v>0</v>
      </c>
      <c r="AE147" s="436">
        <f>AD147*(1-'5'!$E$18)</f>
        <v>0</v>
      </c>
      <c r="AF147" s="436">
        <f>AE147*(1-'5'!$E$18)</f>
        <v>0</v>
      </c>
      <c r="AG147" s="436">
        <f>AF147*(1-'5'!$E$18)</f>
        <v>0</v>
      </c>
      <c r="AH147" s="393">
        <f t="shared" si="21"/>
        <v>0</v>
      </c>
      <c r="AI147" s="144"/>
      <c r="AJ147" s="437"/>
    </row>
    <row r="148" spans="2:36" s="124" customFormat="1" hidden="1">
      <c r="B148" s="434">
        <f>'4'!H14</f>
        <v>0</v>
      </c>
      <c r="C148" s="435">
        <f t="shared" si="20"/>
        <v>0</v>
      </c>
      <c r="D148" s="436">
        <f>D114*'5'!$E$17</f>
        <v>0</v>
      </c>
      <c r="E148" s="436">
        <f>D148*(1-'5'!$E$18)</f>
        <v>0</v>
      </c>
      <c r="F148" s="436">
        <f>E148*(1-'5'!$E$18)</f>
        <v>0</v>
      </c>
      <c r="G148" s="436">
        <f>F148*(1-'5'!$E$18)</f>
        <v>0</v>
      </c>
      <c r="H148" s="436">
        <f>G148*(1-'5'!$E$18)</f>
        <v>0</v>
      </c>
      <c r="I148" s="436">
        <f>H148*(1-'5'!$E$18)</f>
        <v>0</v>
      </c>
      <c r="J148" s="436">
        <f>I148*(1-'5'!$E$18)</f>
        <v>0</v>
      </c>
      <c r="K148" s="436">
        <f>J148*(1-'5'!$E$18)</f>
        <v>0</v>
      </c>
      <c r="L148" s="436">
        <f>K148*(1-'5'!$E$18)</f>
        <v>0</v>
      </c>
      <c r="M148" s="436">
        <f>L148*(1-'5'!$E$18)</f>
        <v>0</v>
      </c>
      <c r="N148" s="436">
        <f>M148*(1-'5'!$E$18)</f>
        <v>0</v>
      </c>
      <c r="O148" s="436">
        <f>N148*(1-'5'!$E$18)</f>
        <v>0</v>
      </c>
      <c r="P148" s="436">
        <f>O148*(1-'5'!$E$18)</f>
        <v>0</v>
      </c>
      <c r="Q148" s="436">
        <f>P148*(1-'5'!$E$18)</f>
        <v>0</v>
      </c>
      <c r="R148" s="436">
        <f>Q148*(1-'5'!$E$18)</f>
        <v>0</v>
      </c>
      <c r="S148" s="436">
        <f>R148*(1-'5'!$E$18)</f>
        <v>0</v>
      </c>
      <c r="T148" s="436">
        <f>S148*(1-'5'!$E$18)</f>
        <v>0</v>
      </c>
      <c r="U148" s="436">
        <f>T148*(1-'5'!$E$18)</f>
        <v>0</v>
      </c>
      <c r="V148" s="436">
        <f>U148*(1-'5'!$E$18)</f>
        <v>0</v>
      </c>
      <c r="W148" s="436">
        <f>V148*(1-'5'!$E$18)</f>
        <v>0</v>
      </c>
      <c r="X148" s="436">
        <f>W148*(1-'5'!$E$18)</f>
        <v>0</v>
      </c>
      <c r="Y148" s="436">
        <f>X148*(1-'5'!$E$18)</f>
        <v>0</v>
      </c>
      <c r="Z148" s="436">
        <f>Y148*(1-'5'!$E$18)</f>
        <v>0</v>
      </c>
      <c r="AA148" s="436">
        <f>Z148*(1-'5'!$E$18)</f>
        <v>0</v>
      </c>
      <c r="AB148" s="436">
        <f>AA148*(1-'5'!$E$18)</f>
        <v>0</v>
      </c>
      <c r="AC148" s="436">
        <f>AB148*(1-'5'!$E$18)</f>
        <v>0</v>
      </c>
      <c r="AD148" s="436">
        <f>AC148*(1-'5'!$E$18)</f>
        <v>0</v>
      </c>
      <c r="AE148" s="436">
        <f>AD148*(1-'5'!$E$18)</f>
        <v>0</v>
      </c>
      <c r="AF148" s="436">
        <f>AE148*(1-'5'!$E$18)</f>
        <v>0</v>
      </c>
      <c r="AG148" s="436">
        <f>AF148*(1-'5'!$E$18)</f>
        <v>0</v>
      </c>
      <c r="AH148" s="393">
        <f t="shared" si="21"/>
        <v>0</v>
      </c>
      <c r="AI148" s="144"/>
    </row>
    <row r="149" spans="2:36" s="124" customFormat="1" hidden="1">
      <c r="B149" s="434">
        <f>'4'!H15</f>
        <v>0</v>
      </c>
      <c r="C149" s="435">
        <f t="shared" si="20"/>
        <v>0</v>
      </c>
      <c r="D149" s="436">
        <f>D115*'5'!$E$17</f>
        <v>0</v>
      </c>
      <c r="E149" s="436">
        <f>D149*(1-'5'!$E$18)</f>
        <v>0</v>
      </c>
      <c r="F149" s="436">
        <f>E149*(1-'5'!$E$18)</f>
        <v>0</v>
      </c>
      <c r="G149" s="436">
        <f>F149*(1-'5'!$E$18)</f>
        <v>0</v>
      </c>
      <c r="H149" s="436">
        <f>G149*(1-'5'!$E$18)</f>
        <v>0</v>
      </c>
      <c r="I149" s="436">
        <f>H149*(1-'5'!$E$18)</f>
        <v>0</v>
      </c>
      <c r="J149" s="436">
        <f>I149*(1-'5'!$E$18)</f>
        <v>0</v>
      </c>
      <c r="K149" s="436">
        <f>J149*(1-'5'!$E$18)</f>
        <v>0</v>
      </c>
      <c r="L149" s="436">
        <f>K149*(1-'5'!$E$18)</f>
        <v>0</v>
      </c>
      <c r="M149" s="436">
        <f>L149*(1-'5'!$E$18)</f>
        <v>0</v>
      </c>
      <c r="N149" s="436">
        <f>M149*(1-'5'!$E$18)</f>
        <v>0</v>
      </c>
      <c r="O149" s="436">
        <f>N149*(1-'5'!$E$18)</f>
        <v>0</v>
      </c>
      <c r="P149" s="436">
        <f>O149*(1-'5'!$E$18)</f>
        <v>0</v>
      </c>
      <c r="Q149" s="436">
        <f>P149*(1-'5'!$E$18)</f>
        <v>0</v>
      </c>
      <c r="R149" s="436">
        <f>Q149*(1-'5'!$E$18)</f>
        <v>0</v>
      </c>
      <c r="S149" s="436">
        <f>R149*(1-'5'!$E$18)</f>
        <v>0</v>
      </c>
      <c r="T149" s="436">
        <f>S149*(1-'5'!$E$18)</f>
        <v>0</v>
      </c>
      <c r="U149" s="436">
        <f>T149*(1-'5'!$E$18)</f>
        <v>0</v>
      </c>
      <c r="V149" s="436">
        <f>U149*(1-'5'!$E$18)</f>
        <v>0</v>
      </c>
      <c r="W149" s="436">
        <f>V149*(1-'5'!$E$18)</f>
        <v>0</v>
      </c>
      <c r="X149" s="436">
        <f>W149*(1-'5'!$E$18)</f>
        <v>0</v>
      </c>
      <c r="Y149" s="436">
        <f>X149*(1-'5'!$E$18)</f>
        <v>0</v>
      </c>
      <c r="Z149" s="436">
        <f>Y149*(1-'5'!$E$18)</f>
        <v>0</v>
      </c>
      <c r="AA149" s="436">
        <f>Z149*(1-'5'!$E$18)</f>
        <v>0</v>
      </c>
      <c r="AB149" s="436">
        <f>AA149*(1-'5'!$E$18)</f>
        <v>0</v>
      </c>
      <c r="AC149" s="436">
        <f>AB149*(1-'5'!$E$18)</f>
        <v>0</v>
      </c>
      <c r="AD149" s="436">
        <f>AC149*(1-'5'!$E$18)</f>
        <v>0</v>
      </c>
      <c r="AE149" s="436">
        <f>AD149*(1-'5'!$E$18)</f>
        <v>0</v>
      </c>
      <c r="AF149" s="436">
        <f>AE149*(1-'5'!$E$18)</f>
        <v>0</v>
      </c>
      <c r="AG149" s="436">
        <f>AF149*(1-'5'!$E$18)</f>
        <v>0</v>
      </c>
      <c r="AH149" s="393">
        <f t="shared" si="21"/>
        <v>0</v>
      </c>
      <c r="AI149" s="144"/>
    </row>
    <row r="150" spans="2:36" s="124" customFormat="1" hidden="1">
      <c r="B150" s="434">
        <f>'4'!H16</f>
        <v>0</v>
      </c>
      <c r="C150" s="435">
        <f t="shared" si="20"/>
        <v>0</v>
      </c>
      <c r="D150" s="436">
        <f>D116*'5'!$E$17</f>
        <v>0</v>
      </c>
      <c r="E150" s="436">
        <f>D150*(1-'5'!$E$18)</f>
        <v>0</v>
      </c>
      <c r="F150" s="436">
        <f>E150*(1-'5'!$E$18)</f>
        <v>0</v>
      </c>
      <c r="G150" s="436">
        <f>F150*(1-'5'!$E$18)</f>
        <v>0</v>
      </c>
      <c r="H150" s="436">
        <f>G150*(1-'5'!$E$18)</f>
        <v>0</v>
      </c>
      <c r="I150" s="436">
        <f>H150*(1-'5'!$E$18)</f>
        <v>0</v>
      </c>
      <c r="J150" s="436">
        <f>I150*(1-'5'!$E$18)</f>
        <v>0</v>
      </c>
      <c r="K150" s="436">
        <f>J150*(1-'5'!$E$18)</f>
        <v>0</v>
      </c>
      <c r="L150" s="436">
        <f>K150*(1-'5'!$E$18)</f>
        <v>0</v>
      </c>
      <c r="M150" s="436">
        <f>L150*(1-'5'!$E$18)</f>
        <v>0</v>
      </c>
      <c r="N150" s="436">
        <f>M150*(1-'5'!$E$18)</f>
        <v>0</v>
      </c>
      <c r="O150" s="436">
        <f>N150*(1-'5'!$E$18)</f>
        <v>0</v>
      </c>
      <c r="P150" s="436">
        <f>O150*(1-'5'!$E$18)</f>
        <v>0</v>
      </c>
      <c r="Q150" s="436">
        <f>P150*(1-'5'!$E$18)</f>
        <v>0</v>
      </c>
      <c r="R150" s="436">
        <f>Q150*(1-'5'!$E$18)</f>
        <v>0</v>
      </c>
      <c r="S150" s="436">
        <f>R150*(1-'5'!$E$18)</f>
        <v>0</v>
      </c>
      <c r="T150" s="436">
        <f>S150*(1-'5'!$E$18)</f>
        <v>0</v>
      </c>
      <c r="U150" s="436">
        <f>T150*(1-'5'!$E$18)</f>
        <v>0</v>
      </c>
      <c r="V150" s="436">
        <f>U150*(1-'5'!$E$18)</f>
        <v>0</v>
      </c>
      <c r="W150" s="436">
        <f>V150*(1-'5'!$E$18)</f>
        <v>0</v>
      </c>
      <c r="X150" s="436">
        <f>W150*(1-'5'!$E$18)</f>
        <v>0</v>
      </c>
      <c r="Y150" s="436">
        <f>X150*(1-'5'!$E$18)</f>
        <v>0</v>
      </c>
      <c r="Z150" s="436">
        <f>Y150*(1-'5'!$E$18)</f>
        <v>0</v>
      </c>
      <c r="AA150" s="436">
        <f>Z150*(1-'5'!$E$18)</f>
        <v>0</v>
      </c>
      <c r="AB150" s="436">
        <f>AA150*(1-'5'!$E$18)</f>
        <v>0</v>
      </c>
      <c r="AC150" s="436">
        <f>AB150*(1-'5'!$E$18)</f>
        <v>0</v>
      </c>
      <c r="AD150" s="436">
        <f>AC150*(1-'5'!$E$18)</f>
        <v>0</v>
      </c>
      <c r="AE150" s="436">
        <f>AD150*(1-'5'!$E$18)</f>
        <v>0</v>
      </c>
      <c r="AF150" s="436">
        <f>AE150*(1-'5'!$E$18)</f>
        <v>0</v>
      </c>
      <c r="AG150" s="436">
        <f>AF150*(1-'5'!$E$18)</f>
        <v>0</v>
      </c>
      <c r="AH150" s="393">
        <f t="shared" si="21"/>
        <v>0</v>
      </c>
      <c r="AI150" s="144"/>
    </row>
    <row r="151" spans="2:36" s="124" customFormat="1" hidden="1">
      <c r="B151" s="434">
        <f>'4'!H17</f>
        <v>0</v>
      </c>
      <c r="C151" s="435">
        <f t="shared" si="20"/>
        <v>0</v>
      </c>
      <c r="D151" s="436">
        <f>D117*'5'!$E$17</f>
        <v>0</v>
      </c>
      <c r="E151" s="436">
        <f>D151*(1-'5'!$E$18)</f>
        <v>0</v>
      </c>
      <c r="F151" s="436">
        <f>E151*(1-'5'!$E$18)</f>
        <v>0</v>
      </c>
      <c r="G151" s="436">
        <f>F151*(1-'5'!$E$18)</f>
        <v>0</v>
      </c>
      <c r="H151" s="436">
        <f>G151*(1-'5'!$E$18)</f>
        <v>0</v>
      </c>
      <c r="I151" s="436">
        <f>H151*(1-'5'!$E$18)</f>
        <v>0</v>
      </c>
      <c r="J151" s="436">
        <f>I151*(1-'5'!$E$18)</f>
        <v>0</v>
      </c>
      <c r="K151" s="436">
        <f>J151*(1-'5'!$E$18)</f>
        <v>0</v>
      </c>
      <c r="L151" s="436">
        <f>K151*(1-'5'!$E$18)</f>
        <v>0</v>
      </c>
      <c r="M151" s="436">
        <f>L151*(1-'5'!$E$18)</f>
        <v>0</v>
      </c>
      <c r="N151" s="436">
        <f>M151*(1-'5'!$E$18)</f>
        <v>0</v>
      </c>
      <c r="O151" s="436">
        <f>N151*(1-'5'!$E$18)</f>
        <v>0</v>
      </c>
      <c r="P151" s="436">
        <f>O151*(1-'5'!$E$18)</f>
        <v>0</v>
      </c>
      <c r="Q151" s="436">
        <f>P151*(1-'5'!$E$18)</f>
        <v>0</v>
      </c>
      <c r="R151" s="436">
        <f>Q151*(1-'5'!$E$18)</f>
        <v>0</v>
      </c>
      <c r="S151" s="436">
        <f>R151*(1-'5'!$E$18)</f>
        <v>0</v>
      </c>
      <c r="T151" s="436">
        <f>S151*(1-'5'!$E$18)</f>
        <v>0</v>
      </c>
      <c r="U151" s="436">
        <f>T151*(1-'5'!$E$18)</f>
        <v>0</v>
      </c>
      <c r="V151" s="436">
        <f>U151*(1-'5'!$E$18)</f>
        <v>0</v>
      </c>
      <c r="W151" s="436">
        <f>V151*(1-'5'!$E$18)</f>
        <v>0</v>
      </c>
      <c r="X151" s="436">
        <f>W151*(1-'5'!$E$18)</f>
        <v>0</v>
      </c>
      <c r="Y151" s="436">
        <f>X151*(1-'5'!$E$18)</f>
        <v>0</v>
      </c>
      <c r="Z151" s="436">
        <f>Y151*(1-'5'!$E$18)</f>
        <v>0</v>
      </c>
      <c r="AA151" s="436">
        <f>Z151*(1-'5'!$E$18)</f>
        <v>0</v>
      </c>
      <c r="AB151" s="436">
        <f>AA151*(1-'5'!$E$18)</f>
        <v>0</v>
      </c>
      <c r="AC151" s="436">
        <f>AB151*(1-'5'!$E$18)</f>
        <v>0</v>
      </c>
      <c r="AD151" s="436">
        <f>AC151*(1-'5'!$E$18)</f>
        <v>0</v>
      </c>
      <c r="AE151" s="436">
        <f>AD151*(1-'5'!$E$18)</f>
        <v>0</v>
      </c>
      <c r="AF151" s="436">
        <f>AE151*(1-'5'!$E$18)</f>
        <v>0</v>
      </c>
      <c r="AG151" s="436">
        <f>AF151*(1-'5'!$E$18)</f>
        <v>0</v>
      </c>
      <c r="AH151" s="393">
        <f t="shared" si="21"/>
        <v>0</v>
      </c>
      <c r="AI151" s="144"/>
    </row>
    <row r="152" spans="2:36" s="124" customFormat="1" hidden="1">
      <c r="B152" s="434">
        <f>'4'!H18</f>
        <v>0</v>
      </c>
      <c r="C152" s="435">
        <f t="shared" si="20"/>
        <v>0</v>
      </c>
      <c r="D152" s="436">
        <f>D118*'5'!$E$17</f>
        <v>0</v>
      </c>
      <c r="E152" s="436">
        <f>D152*(1-'5'!$E$18)</f>
        <v>0</v>
      </c>
      <c r="F152" s="436">
        <f>E152*(1-'5'!$E$18)</f>
        <v>0</v>
      </c>
      <c r="G152" s="436">
        <f>F152*(1-'5'!$E$18)</f>
        <v>0</v>
      </c>
      <c r="H152" s="436">
        <f>G152*(1-'5'!$E$18)</f>
        <v>0</v>
      </c>
      <c r="I152" s="436">
        <f>H152*(1-'5'!$E$18)</f>
        <v>0</v>
      </c>
      <c r="J152" s="436">
        <f>I152*(1-'5'!$E$18)</f>
        <v>0</v>
      </c>
      <c r="K152" s="436">
        <f>J152*(1-'5'!$E$18)</f>
        <v>0</v>
      </c>
      <c r="L152" s="436">
        <f>K152*(1-'5'!$E$18)</f>
        <v>0</v>
      </c>
      <c r="M152" s="436">
        <f>L152*(1-'5'!$E$18)</f>
        <v>0</v>
      </c>
      <c r="N152" s="436">
        <f>M152*(1-'5'!$E$18)</f>
        <v>0</v>
      </c>
      <c r="O152" s="436">
        <f>N152*(1-'5'!$E$18)</f>
        <v>0</v>
      </c>
      <c r="P152" s="436">
        <f>O152*(1-'5'!$E$18)</f>
        <v>0</v>
      </c>
      <c r="Q152" s="436">
        <f>P152*(1-'5'!$E$18)</f>
        <v>0</v>
      </c>
      <c r="R152" s="436">
        <f>Q152*(1-'5'!$E$18)</f>
        <v>0</v>
      </c>
      <c r="S152" s="436">
        <f>R152*(1-'5'!$E$18)</f>
        <v>0</v>
      </c>
      <c r="T152" s="436">
        <f>S152*(1-'5'!$E$18)</f>
        <v>0</v>
      </c>
      <c r="U152" s="436">
        <f>T152*(1-'5'!$E$18)</f>
        <v>0</v>
      </c>
      <c r="V152" s="436">
        <f>U152*(1-'5'!$E$18)</f>
        <v>0</v>
      </c>
      <c r="W152" s="436">
        <f>V152*(1-'5'!$E$18)</f>
        <v>0</v>
      </c>
      <c r="X152" s="436">
        <f>W152*(1-'5'!$E$18)</f>
        <v>0</v>
      </c>
      <c r="Y152" s="436">
        <f>X152*(1-'5'!$E$18)</f>
        <v>0</v>
      </c>
      <c r="Z152" s="436">
        <f>Y152*(1-'5'!$E$18)</f>
        <v>0</v>
      </c>
      <c r="AA152" s="436">
        <f>Z152*(1-'5'!$E$18)</f>
        <v>0</v>
      </c>
      <c r="AB152" s="436">
        <f>AA152*(1-'5'!$E$18)</f>
        <v>0</v>
      </c>
      <c r="AC152" s="436">
        <f>AB152*(1-'5'!$E$18)</f>
        <v>0</v>
      </c>
      <c r="AD152" s="436">
        <f>AC152*(1-'5'!$E$18)</f>
        <v>0</v>
      </c>
      <c r="AE152" s="436">
        <f>AD152*(1-'5'!$E$18)</f>
        <v>0</v>
      </c>
      <c r="AF152" s="436">
        <f>AE152*(1-'5'!$E$18)</f>
        <v>0</v>
      </c>
      <c r="AG152" s="436">
        <f>AF152*(1-'5'!$E$18)</f>
        <v>0</v>
      </c>
      <c r="AH152" s="393">
        <f t="shared" si="21"/>
        <v>0</v>
      </c>
      <c r="AI152" s="144"/>
    </row>
    <row r="153" spans="2:36" s="124" customFormat="1" hidden="1">
      <c r="B153" s="434">
        <f>'4'!H19</f>
        <v>0</v>
      </c>
      <c r="C153" s="435">
        <f t="shared" si="20"/>
        <v>0</v>
      </c>
      <c r="D153" s="436">
        <f>D119*'5'!$E$17</f>
        <v>0</v>
      </c>
      <c r="E153" s="436">
        <f>D153*(1-'5'!$E$18)</f>
        <v>0</v>
      </c>
      <c r="F153" s="436">
        <f>E153*(1-'5'!$E$18)</f>
        <v>0</v>
      </c>
      <c r="G153" s="436">
        <f>F153*(1-'5'!$E$18)</f>
        <v>0</v>
      </c>
      <c r="H153" s="436">
        <f>G153*(1-'5'!$E$18)</f>
        <v>0</v>
      </c>
      <c r="I153" s="436">
        <f>H153*(1-'5'!$E$18)</f>
        <v>0</v>
      </c>
      <c r="J153" s="436">
        <f>I153*(1-'5'!$E$18)</f>
        <v>0</v>
      </c>
      <c r="K153" s="436">
        <f>J153*(1-'5'!$E$18)</f>
        <v>0</v>
      </c>
      <c r="L153" s="436">
        <f>K153*(1-'5'!$E$18)</f>
        <v>0</v>
      </c>
      <c r="M153" s="436">
        <f>L153*(1-'5'!$E$18)</f>
        <v>0</v>
      </c>
      <c r="N153" s="436">
        <f>M153*(1-'5'!$E$18)</f>
        <v>0</v>
      </c>
      <c r="O153" s="436">
        <f>N153*(1-'5'!$E$18)</f>
        <v>0</v>
      </c>
      <c r="P153" s="436">
        <f>O153*(1-'5'!$E$18)</f>
        <v>0</v>
      </c>
      <c r="Q153" s="436">
        <f>P153*(1-'5'!$E$18)</f>
        <v>0</v>
      </c>
      <c r="R153" s="436">
        <f>Q153*(1-'5'!$E$18)</f>
        <v>0</v>
      </c>
      <c r="S153" s="436">
        <f>R153*(1-'5'!$E$18)</f>
        <v>0</v>
      </c>
      <c r="T153" s="436">
        <f>S153*(1-'5'!$E$18)</f>
        <v>0</v>
      </c>
      <c r="U153" s="436">
        <f>T153*(1-'5'!$E$18)</f>
        <v>0</v>
      </c>
      <c r="V153" s="436">
        <f>U153*(1-'5'!$E$18)</f>
        <v>0</v>
      </c>
      <c r="W153" s="436">
        <f>V153*(1-'5'!$E$18)</f>
        <v>0</v>
      </c>
      <c r="X153" s="436">
        <f>W153*(1-'5'!$E$18)</f>
        <v>0</v>
      </c>
      <c r="Y153" s="436">
        <f>X153*(1-'5'!$E$18)</f>
        <v>0</v>
      </c>
      <c r="Z153" s="436">
        <f>Y153*(1-'5'!$E$18)</f>
        <v>0</v>
      </c>
      <c r="AA153" s="436">
        <f>Z153*(1-'5'!$E$18)</f>
        <v>0</v>
      </c>
      <c r="AB153" s="436">
        <f>AA153*(1-'5'!$E$18)</f>
        <v>0</v>
      </c>
      <c r="AC153" s="436">
        <f>AB153*(1-'5'!$E$18)</f>
        <v>0</v>
      </c>
      <c r="AD153" s="436">
        <f>AC153*(1-'5'!$E$18)</f>
        <v>0</v>
      </c>
      <c r="AE153" s="436">
        <f>AD153*(1-'5'!$E$18)</f>
        <v>0</v>
      </c>
      <c r="AF153" s="436">
        <f>AE153*(1-'5'!$E$18)</f>
        <v>0</v>
      </c>
      <c r="AG153" s="436">
        <f>AF153*(1-'5'!$E$18)</f>
        <v>0</v>
      </c>
      <c r="AH153" s="393">
        <f t="shared" si="21"/>
        <v>0</v>
      </c>
      <c r="AI153" s="144"/>
    </row>
    <row r="154" spans="2:36" s="124" customFormat="1" hidden="1">
      <c r="B154" s="434">
        <f>'4'!H20</f>
        <v>0</v>
      </c>
      <c r="C154" s="435">
        <f t="shared" si="20"/>
        <v>0</v>
      </c>
      <c r="D154" s="436">
        <f>D120*'5'!$E$17</f>
        <v>0</v>
      </c>
      <c r="E154" s="436">
        <f>D154*(1-'5'!$E$18)</f>
        <v>0</v>
      </c>
      <c r="F154" s="436">
        <f>E154*(1-'5'!$E$18)</f>
        <v>0</v>
      </c>
      <c r="G154" s="436">
        <f>F154*(1-'5'!$E$18)</f>
        <v>0</v>
      </c>
      <c r="H154" s="436">
        <f>G154*(1-'5'!$E$18)</f>
        <v>0</v>
      </c>
      <c r="I154" s="436">
        <f>H154*(1-'5'!$E$18)</f>
        <v>0</v>
      </c>
      <c r="J154" s="436">
        <f>I154*(1-'5'!$E$18)</f>
        <v>0</v>
      </c>
      <c r="K154" s="436">
        <f>J154*(1-'5'!$E$18)</f>
        <v>0</v>
      </c>
      <c r="L154" s="436">
        <f>K154*(1-'5'!$E$18)</f>
        <v>0</v>
      </c>
      <c r="M154" s="436">
        <f>L154*(1-'5'!$E$18)</f>
        <v>0</v>
      </c>
      <c r="N154" s="436">
        <f>M154*(1-'5'!$E$18)</f>
        <v>0</v>
      </c>
      <c r="O154" s="436">
        <f>N154*(1-'5'!$E$18)</f>
        <v>0</v>
      </c>
      <c r="P154" s="436">
        <f>O154*(1-'5'!$E$18)</f>
        <v>0</v>
      </c>
      <c r="Q154" s="436">
        <f>P154*(1-'5'!$E$18)</f>
        <v>0</v>
      </c>
      <c r="R154" s="436">
        <f>Q154*(1-'5'!$E$18)</f>
        <v>0</v>
      </c>
      <c r="S154" s="436">
        <f>R154*(1-'5'!$E$18)</f>
        <v>0</v>
      </c>
      <c r="T154" s="436">
        <f>S154*(1-'5'!$E$18)</f>
        <v>0</v>
      </c>
      <c r="U154" s="436">
        <f>T154*(1-'5'!$E$18)</f>
        <v>0</v>
      </c>
      <c r="V154" s="436">
        <f>U154*(1-'5'!$E$18)</f>
        <v>0</v>
      </c>
      <c r="W154" s="436">
        <f>V154*(1-'5'!$E$18)</f>
        <v>0</v>
      </c>
      <c r="X154" s="436">
        <f>W154*(1-'5'!$E$18)</f>
        <v>0</v>
      </c>
      <c r="Y154" s="436">
        <f>X154*(1-'5'!$E$18)</f>
        <v>0</v>
      </c>
      <c r="Z154" s="436">
        <f>Y154*(1-'5'!$E$18)</f>
        <v>0</v>
      </c>
      <c r="AA154" s="436">
        <f>Z154*(1-'5'!$E$18)</f>
        <v>0</v>
      </c>
      <c r="AB154" s="436">
        <f>AA154*(1-'5'!$E$18)</f>
        <v>0</v>
      </c>
      <c r="AC154" s="436">
        <f>AB154*(1-'5'!$E$18)</f>
        <v>0</v>
      </c>
      <c r="AD154" s="436">
        <f>AC154*(1-'5'!$E$18)</f>
        <v>0</v>
      </c>
      <c r="AE154" s="436">
        <f>AD154*(1-'5'!$E$18)</f>
        <v>0</v>
      </c>
      <c r="AF154" s="436">
        <f>AE154*(1-'5'!$E$18)</f>
        <v>0</v>
      </c>
      <c r="AG154" s="436">
        <f>AF154*(1-'5'!$E$18)</f>
        <v>0</v>
      </c>
      <c r="AH154" s="393">
        <f t="shared" si="21"/>
        <v>0</v>
      </c>
      <c r="AI154" s="144"/>
    </row>
    <row r="155" spans="2:36" s="124" customFormat="1" hidden="1">
      <c r="B155" s="434">
        <f>'4'!H21</f>
        <v>0</v>
      </c>
      <c r="C155" s="435">
        <f t="shared" si="20"/>
        <v>0</v>
      </c>
      <c r="D155" s="436">
        <f>D121*'5'!$E$17</f>
        <v>0</v>
      </c>
      <c r="E155" s="436">
        <f>D155*(1-'5'!$E$18)</f>
        <v>0</v>
      </c>
      <c r="F155" s="436">
        <f>E155*(1-'5'!$E$18)</f>
        <v>0</v>
      </c>
      <c r="G155" s="436">
        <f>F155*(1-'5'!$E$18)</f>
        <v>0</v>
      </c>
      <c r="H155" s="436">
        <f>G155*(1-'5'!$E$18)</f>
        <v>0</v>
      </c>
      <c r="I155" s="436">
        <f>H155*(1-'5'!$E$18)</f>
        <v>0</v>
      </c>
      <c r="J155" s="436">
        <f>I155*(1-'5'!$E$18)</f>
        <v>0</v>
      </c>
      <c r="K155" s="436">
        <f>J155*(1-'5'!$E$18)</f>
        <v>0</v>
      </c>
      <c r="L155" s="436">
        <f>K155*(1-'5'!$E$18)</f>
        <v>0</v>
      </c>
      <c r="M155" s="436">
        <f>L155*(1-'5'!$E$18)</f>
        <v>0</v>
      </c>
      <c r="N155" s="436">
        <f>M155*(1-'5'!$E$18)</f>
        <v>0</v>
      </c>
      <c r="O155" s="436">
        <f>N155*(1-'5'!$E$18)</f>
        <v>0</v>
      </c>
      <c r="P155" s="436">
        <f>O155*(1-'5'!$E$18)</f>
        <v>0</v>
      </c>
      <c r="Q155" s="436">
        <f>P155*(1-'5'!$E$18)</f>
        <v>0</v>
      </c>
      <c r="R155" s="436">
        <f>Q155*(1-'5'!$E$18)</f>
        <v>0</v>
      </c>
      <c r="S155" s="436">
        <f>R155*(1-'5'!$E$18)</f>
        <v>0</v>
      </c>
      <c r="T155" s="436">
        <f>S155*(1-'5'!$E$18)</f>
        <v>0</v>
      </c>
      <c r="U155" s="436">
        <f>T155*(1-'5'!$E$18)</f>
        <v>0</v>
      </c>
      <c r="V155" s="436">
        <f>U155*(1-'5'!$E$18)</f>
        <v>0</v>
      </c>
      <c r="W155" s="436">
        <f>V155*(1-'5'!$E$18)</f>
        <v>0</v>
      </c>
      <c r="X155" s="436">
        <f>W155*(1-'5'!$E$18)</f>
        <v>0</v>
      </c>
      <c r="Y155" s="436">
        <f>X155*(1-'5'!$E$18)</f>
        <v>0</v>
      </c>
      <c r="Z155" s="436">
        <f>Y155*(1-'5'!$E$18)</f>
        <v>0</v>
      </c>
      <c r="AA155" s="436">
        <f>Z155*(1-'5'!$E$18)</f>
        <v>0</v>
      </c>
      <c r="AB155" s="436">
        <f>AA155*(1-'5'!$E$18)</f>
        <v>0</v>
      </c>
      <c r="AC155" s="436">
        <f>AB155*(1-'5'!$E$18)</f>
        <v>0</v>
      </c>
      <c r="AD155" s="436">
        <f>AC155*(1-'5'!$E$18)</f>
        <v>0</v>
      </c>
      <c r="AE155" s="436">
        <f>AD155*(1-'5'!$E$18)</f>
        <v>0</v>
      </c>
      <c r="AF155" s="436">
        <f>AE155*(1-'5'!$E$18)</f>
        <v>0</v>
      </c>
      <c r="AG155" s="436">
        <f>AF155*(1-'5'!$E$18)</f>
        <v>0</v>
      </c>
      <c r="AH155" s="393">
        <f>SUM(D155:AG155)</f>
        <v>0</v>
      </c>
      <c r="AI155" s="144"/>
    </row>
    <row r="156" spans="2:36" s="124" customFormat="1" hidden="1">
      <c r="B156" s="434">
        <f>'4'!H22</f>
        <v>0</v>
      </c>
      <c r="C156" s="435">
        <f t="shared" si="20"/>
        <v>0</v>
      </c>
      <c r="D156" s="436">
        <f>D122*'5'!$E$17</f>
        <v>0</v>
      </c>
      <c r="E156" s="436">
        <f>D156*(1-'5'!$E$18)</f>
        <v>0</v>
      </c>
      <c r="F156" s="436">
        <f>E156*(1-'5'!$E$18)</f>
        <v>0</v>
      </c>
      <c r="G156" s="436">
        <f>F156*(1-'5'!$E$18)</f>
        <v>0</v>
      </c>
      <c r="H156" s="436">
        <f>G156*(1-'5'!$E$18)</f>
        <v>0</v>
      </c>
      <c r="I156" s="436">
        <f>H156*(1-'5'!$E$18)</f>
        <v>0</v>
      </c>
      <c r="J156" s="436">
        <f>I156*(1-'5'!$E$18)</f>
        <v>0</v>
      </c>
      <c r="K156" s="436">
        <f>J156*(1-'5'!$E$18)</f>
        <v>0</v>
      </c>
      <c r="L156" s="436">
        <f>K156*(1-'5'!$E$18)</f>
        <v>0</v>
      </c>
      <c r="M156" s="436">
        <f>L156*(1-'5'!$E$18)</f>
        <v>0</v>
      </c>
      <c r="N156" s="436">
        <f>M156*(1-'5'!$E$18)</f>
        <v>0</v>
      </c>
      <c r="O156" s="436">
        <f>N156*(1-'5'!$E$18)</f>
        <v>0</v>
      </c>
      <c r="P156" s="436">
        <f>O156*(1-'5'!$E$18)</f>
        <v>0</v>
      </c>
      <c r="Q156" s="436">
        <f>P156*(1-'5'!$E$18)</f>
        <v>0</v>
      </c>
      <c r="R156" s="436">
        <f>Q156*(1-'5'!$E$18)</f>
        <v>0</v>
      </c>
      <c r="S156" s="436">
        <f>R156*(1-'5'!$E$18)</f>
        <v>0</v>
      </c>
      <c r="T156" s="436">
        <f>S156*(1-'5'!$E$18)</f>
        <v>0</v>
      </c>
      <c r="U156" s="436">
        <f>T156*(1-'5'!$E$18)</f>
        <v>0</v>
      </c>
      <c r="V156" s="436">
        <f>U156*(1-'5'!$E$18)</f>
        <v>0</v>
      </c>
      <c r="W156" s="436">
        <f>V156*(1-'5'!$E$18)</f>
        <v>0</v>
      </c>
      <c r="X156" s="436">
        <f>W156*(1-'5'!$E$18)</f>
        <v>0</v>
      </c>
      <c r="Y156" s="436">
        <f>X156*(1-'5'!$E$18)</f>
        <v>0</v>
      </c>
      <c r="Z156" s="436">
        <f>Y156*(1-'5'!$E$18)</f>
        <v>0</v>
      </c>
      <c r="AA156" s="436">
        <f>Z156*(1-'5'!$E$18)</f>
        <v>0</v>
      </c>
      <c r="AB156" s="436">
        <f>AA156*(1-'5'!$E$18)</f>
        <v>0</v>
      </c>
      <c r="AC156" s="436">
        <f>AB156*(1-'5'!$E$18)</f>
        <v>0</v>
      </c>
      <c r="AD156" s="436">
        <f>AC156*(1-'5'!$E$18)</f>
        <v>0</v>
      </c>
      <c r="AE156" s="436">
        <f>AD156*(1-'5'!$E$18)</f>
        <v>0</v>
      </c>
      <c r="AF156" s="436">
        <f>AE156*(1-'5'!$E$18)</f>
        <v>0</v>
      </c>
      <c r="AG156" s="436">
        <f>AF156*(1-'5'!$E$18)</f>
        <v>0</v>
      </c>
      <c r="AH156" s="393">
        <f t="shared" ref="AH156:AH166" si="22">SUM(D156:AG156)</f>
        <v>0</v>
      </c>
      <c r="AI156" s="144"/>
    </row>
    <row r="157" spans="2:36" hidden="1">
      <c r="B157" s="434">
        <f>'4'!H23</f>
        <v>0</v>
      </c>
      <c r="C157" s="435">
        <f t="shared" si="20"/>
        <v>0</v>
      </c>
      <c r="D157" s="436">
        <f>D123*'5'!$E$17</f>
        <v>0</v>
      </c>
      <c r="E157" s="436">
        <f>D157*(1-'5'!$E$18)</f>
        <v>0</v>
      </c>
      <c r="F157" s="436">
        <f>E157*(1-'5'!$E$18)</f>
        <v>0</v>
      </c>
      <c r="G157" s="436">
        <f>F157*(1-'5'!$E$18)</f>
        <v>0</v>
      </c>
      <c r="H157" s="436">
        <f>G157*(1-'5'!$E$18)</f>
        <v>0</v>
      </c>
      <c r="I157" s="436">
        <f>H157*(1-'5'!$E$18)</f>
        <v>0</v>
      </c>
      <c r="J157" s="436">
        <f>I157*(1-'5'!$E$18)</f>
        <v>0</v>
      </c>
      <c r="K157" s="436">
        <f>J157*(1-'5'!$E$18)</f>
        <v>0</v>
      </c>
      <c r="L157" s="436">
        <f>K157*(1-'5'!$E$18)</f>
        <v>0</v>
      </c>
      <c r="M157" s="436">
        <f>L157*(1-'5'!$E$18)</f>
        <v>0</v>
      </c>
      <c r="N157" s="436">
        <f>M157*(1-'5'!$E$18)</f>
        <v>0</v>
      </c>
      <c r="O157" s="436">
        <f>N157*(1-'5'!$E$18)</f>
        <v>0</v>
      </c>
      <c r="P157" s="436">
        <f>O157*(1-'5'!$E$18)</f>
        <v>0</v>
      </c>
      <c r="Q157" s="436">
        <f>P157*(1-'5'!$E$18)</f>
        <v>0</v>
      </c>
      <c r="R157" s="436">
        <f>Q157*(1-'5'!$E$18)</f>
        <v>0</v>
      </c>
      <c r="S157" s="436">
        <f>R157*(1-'5'!$E$18)</f>
        <v>0</v>
      </c>
      <c r="T157" s="436">
        <f>S157*(1-'5'!$E$18)</f>
        <v>0</v>
      </c>
      <c r="U157" s="436">
        <f>T157*(1-'5'!$E$18)</f>
        <v>0</v>
      </c>
      <c r="V157" s="436">
        <f>U157*(1-'5'!$E$18)</f>
        <v>0</v>
      </c>
      <c r="W157" s="436">
        <f>V157*(1-'5'!$E$18)</f>
        <v>0</v>
      </c>
      <c r="X157" s="436">
        <f>W157*(1-'5'!$E$18)</f>
        <v>0</v>
      </c>
      <c r="Y157" s="436">
        <f>X157*(1-'5'!$E$18)</f>
        <v>0</v>
      </c>
      <c r="Z157" s="436">
        <f>Y157*(1-'5'!$E$18)</f>
        <v>0</v>
      </c>
      <c r="AA157" s="436">
        <f>Z157*(1-'5'!$E$18)</f>
        <v>0</v>
      </c>
      <c r="AB157" s="436">
        <f>AA157*(1-'5'!$E$18)</f>
        <v>0</v>
      </c>
      <c r="AC157" s="436">
        <f>AB157*(1-'5'!$E$18)</f>
        <v>0</v>
      </c>
      <c r="AD157" s="436">
        <f>AC157*(1-'5'!$E$18)</f>
        <v>0</v>
      </c>
      <c r="AE157" s="436">
        <f>AD157*(1-'5'!$E$18)</f>
        <v>0</v>
      </c>
      <c r="AF157" s="436">
        <f>AE157*(1-'5'!$E$18)</f>
        <v>0</v>
      </c>
      <c r="AG157" s="436">
        <f>AF157*(1-'5'!$E$18)</f>
        <v>0</v>
      </c>
      <c r="AH157" s="393">
        <f t="shared" si="22"/>
        <v>0</v>
      </c>
    </row>
    <row r="158" spans="2:36" hidden="1">
      <c r="B158" s="434">
        <f>'4'!H24</f>
        <v>0</v>
      </c>
      <c r="C158" s="435">
        <f t="shared" si="20"/>
        <v>0</v>
      </c>
      <c r="D158" s="436">
        <f>D124*'5'!$E$17</f>
        <v>0</v>
      </c>
      <c r="E158" s="436">
        <f>D158*(1-'5'!$E$18)</f>
        <v>0</v>
      </c>
      <c r="F158" s="436">
        <f>E158*(1-'5'!$E$18)</f>
        <v>0</v>
      </c>
      <c r="G158" s="436">
        <f>F158*(1-'5'!$E$18)</f>
        <v>0</v>
      </c>
      <c r="H158" s="436">
        <f>G158*(1-'5'!$E$18)</f>
        <v>0</v>
      </c>
      <c r="I158" s="436">
        <f>H158*(1-'5'!$E$18)</f>
        <v>0</v>
      </c>
      <c r="J158" s="436">
        <f>I158*(1-'5'!$E$18)</f>
        <v>0</v>
      </c>
      <c r="K158" s="436">
        <f>J158*(1-'5'!$E$18)</f>
        <v>0</v>
      </c>
      <c r="L158" s="436">
        <f>K158*(1-'5'!$E$18)</f>
        <v>0</v>
      </c>
      <c r="M158" s="436">
        <f>L158*(1-'5'!$E$18)</f>
        <v>0</v>
      </c>
      <c r="N158" s="436">
        <f>M158*(1-'5'!$E$18)</f>
        <v>0</v>
      </c>
      <c r="O158" s="436">
        <f>N158*(1-'5'!$E$18)</f>
        <v>0</v>
      </c>
      <c r="P158" s="436">
        <f>O158*(1-'5'!$E$18)</f>
        <v>0</v>
      </c>
      <c r="Q158" s="436">
        <f>P158*(1-'5'!$E$18)</f>
        <v>0</v>
      </c>
      <c r="R158" s="436">
        <f>Q158*(1-'5'!$E$18)</f>
        <v>0</v>
      </c>
      <c r="S158" s="436">
        <f>R158*(1-'5'!$E$18)</f>
        <v>0</v>
      </c>
      <c r="T158" s="436">
        <f>S158*(1-'5'!$E$18)</f>
        <v>0</v>
      </c>
      <c r="U158" s="436">
        <f>T158*(1-'5'!$E$18)</f>
        <v>0</v>
      </c>
      <c r="V158" s="436">
        <f>U158*(1-'5'!$E$18)</f>
        <v>0</v>
      </c>
      <c r="W158" s="436">
        <f>V158*(1-'5'!$E$18)</f>
        <v>0</v>
      </c>
      <c r="X158" s="436">
        <f>W158*(1-'5'!$E$18)</f>
        <v>0</v>
      </c>
      <c r="Y158" s="436">
        <f>X158*(1-'5'!$E$18)</f>
        <v>0</v>
      </c>
      <c r="Z158" s="436">
        <f>Y158*(1-'5'!$E$18)</f>
        <v>0</v>
      </c>
      <c r="AA158" s="436">
        <f>Z158*(1-'5'!$E$18)</f>
        <v>0</v>
      </c>
      <c r="AB158" s="436">
        <f>AA158*(1-'5'!$E$18)</f>
        <v>0</v>
      </c>
      <c r="AC158" s="436">
        <f>AB158*(1-'5'!$E$18)</f>
        <v>0</v>
      </c>
      <c r="AD158" s="436">
        <f>AC158*(1-'5'!$E$18)</f>
        <v>0</v>
      </c>
      <c r="AE158" s="436">
        <f>AD158*(1-'5'!$E$18)</f>
        <v>0</v>
      </c>
      <c r="AF158" s="436">
        <f>AE158*(1-'5'!$E$18)</f>
        <v>0</v>
      </c>
      <c r="AG158" s="436">
        <f>AF158*(1-'5'!$E$18)</f>
        <v>0</v>
      </c>
      <c r="AH158" s="393">
        <f t="shared" si="22"/>
        <v>0</v>
      </c>
    </row>
    <row r="159" spans="2:36" hidden="1">
      <c r="B159" s="434">
        <f>'4'!H25</f>
        <v>0</v>
      </c>
      <c r="C159" s="435">
        <f t="shared" si="20"/>
        <v>0</v>
      </c>
      <c r="D159" s="436">
        <f>D125*'5'!$E$17</f>
        <v>0</v>
      </c>
      <c r="E159" s="436">
        <f>D159*(1-'5'!$E$18)</f>
        <v>0</v>
      </c>
      <c r="F159" s="436">
        <f>E159*(1-'5'!$E$18)</f>
        <v>0</v>
      </c>
      <c r="G159" s="436">
        <f>F159*(1-'5'!$E$18)</f>
        <v>0</v>
      </c>
      <c r="H159" s="436">
        <f>G159*(1-'5'!$E$18)</f>
        <v>0</v>
      </c>
      <c r="I159" s="436">
        <f>H159*(1-'5'!$E$18)</f>
        <v>0</v>
      </c>
      <c r="J159" s="436">
        <f>I159*(1-'5'!$E$18)</f>
        <v>0</v>
      </c>
      <c r="K159" s="436">
        <f>J159*(1-'5'!$E$18)</f>
        <v>0</v>
      </c>
      <c r="L159" s="436">
        <f>K159*(1-'5'!$E$18)</f>
        <v>0</v>
      </c>
      <c r="M159" s="436">
        <f>L159*(1-'5'!$E$18)</f>
        <v>0</v>
      </c>
      <c r="N159" s="436">
        <f>M159*(1-'5'!$E$18)</f>
        <v>0</v>
      </c>
      <c r="O159" s="436">
        <f>N159*(1-'5'!$E$18)</f>
        <v>0</v>
      </c>
      <c r="P159" s="436">
        <f>O159*(1-'5'!$E$18)</f>
        <v>0</v>
      </c>
      <c r="Q159" s="436">
        <f>P159*(1-'5'!$E$18)</f>
        <v>0</v>
      </c>
      <c r="R159" s="436">
        <f>Q159*(1-'5'!$E$18)</f>
        <v>0</v>
      </c>
      <c r="S159" s="436">
        <f>R159*(1-'5'!$E$18)</f>
        <v>0</v>
      </c>
      <c r="T159" s="436">
        <f>S159*(1-'5'!$E$18)</f>
        <v>0</v>
      </c>
      <c r="U159" s="436">
        <f>T159*(1-'5'!$E$18)</f>
        <v>0</v>
      </c>
      <c r="V159" s="436">
        <f>U159*(1-'5'!$E$18)</f>
        <v>0</v>
      </c>
      <c r="W159" s="436">
        <f>V159*(1-'5'!$E$18)</f>
        <v>0</v>
      </c>
      <c r="X159" s="436">
        <f>W159*(1-'5'!$E$18)</f>
        <v>0</v>
      </c>
      <c r="Y159" s="436">
        <f>X159*(1-'5'!$E$18)</f>
        <v>0</v>
      </c>
      <c r="Z159" s="436">
        <f>Y159*(1-'5'!$E$18)</f>
        <v>0</v>
      </c>
      <c r="AA159" s="436">
        <f>Z159*(1-'5'!$E$18)</f>
        <v>0</v>
      </c>
      <c r="AB159" s="436">
        <f>AA159*(1-'5'!$E$18)</f>
        <v>0</v>
      </c>
      <c r="AC159" s="436">
        <f>AB159*(1-'5'!$E$18)</f>
        <v>0</v>
      </c>
      <c r="AD159" s="436">
        <f>AC159*(1-'5'!$E$18)</f>
        <v>0</v>
      </c>
      <c r="AE159" s="436">
        <f>AD159*(1-'5'!$E$18)</f>
        <v>0</v>
      </c>
      <c r="AF159" s="436">
        <f>AE159*(1-'5'!$E$18)</f>
        <v>0</v>
      </c>
      <c r="AG159" s="436">
        <f>AF159*(1-'5'!$E$18)</f>
        <v>0</v>
      </c>
      <c r="AH159" s="393">
        <f t="shared" si="22"/>
        <v>0</v>
      </c>
    </row>
    <row r="160" spans="2:36" hidden="1">
      <c r="B160" s="434">
        <f>'4'!H26</f>
        <v>0</v>
      </c>
      <c r="C160" s="435">
        <f t="shared" si="20"/>
        <v>0</v>
      </c>
      <c r="D160" s="436">
        <f>D126*'5'!$E$17</f>
        <v>0</v>
      </c>
      <c r="E160" s="436">
        <f>D160*(1-'5'!$E$18)</f>
        <v>0</v>
      </c>
      <c r="F160" s="436">
        <f>E160*(1-'5'!$E$18)</f>
        <v>0</v>
      </c>
      <c r="G160" s="436">
        <f>F160*(1-'5'!$E$18)</f>
        <v>0</v>
      </c>
      <c r="H160" s="436">
        <f>G160*(1-'5'!$E$18)</f>
        <v>0</v>
      </c>
      <c r="I160" s="436">
        <f>H160*(1-'5'!$E$18)</f>
        <v>0</v>
      </c>
      <c r="J160" s="436">
        <f>I160*(1-'5'!$E$18)</f>
        <v>0</v>
      </c>
      <c r="K160" s="436">
        <f>J160*(1-'5'!$E$18)</f>
        <v>0</v>
      </c>
      <c r="L160" s="436">
        <f>K160*(1-'5'!$E$18)</f>
        <v>0</v>
      </c>
      <c r="M160" s="436">
        <f>L160*(1-'5'!$E$18)</f>
        <v>0</v>
      </c>
      <c r="N160" s="436">
        <f>M160*(1-'5'!$E$18)</f>
        <v>0</v>
      </c>
      <c r="O160" s="436">
        <f>N160*(1-'5'!$E$18)</f>
        <v>0</v>
      </c>
      <c r="P160" s="436">
        <f>O160*(1-'5'!$E$18)</f>
        <v>0</v>
      </c>
      <c r="Q160" s="436">
        <f>P160*(1-'5'!$E$18)</f>
        <v>0</v>
      </c>
      <c r="R160" s="436">
        <f>Q160*(1-'5'!$E$18)</f>
        <v>0</v>
      </c>
      <c r="S160" s="436">
        <f>R160*(1-'5'!$E$18)</f>
        <v>0</v>
      </c>
      <c r="T160" s="436">
        <f>S160*(1-'5'!$E$18)</f>
        <v>0</v>
      </c>
      <c r="U160" s="436">
        <f>T160*(1-'5'!$E$18)</f>
        <v>0</v>
      </c>
      <c r="V160" s="436">
        <f>U160*(1-'5'!$E$18)</f>
        <v>0</v>
      </c>
      <c r="W160" s="436">
        <f>V160*(1-'5'!$E$18)</f>
        <v>0</v>
      </c>
      <c r="X160" s="436">
        <f>W160*(1-'5'!$E$18)</f>
        <v>0</v>
      </c>
      <c r="Y160" s="436">
        <f>X160*(1-'5'!$E$18)</f>
        <v>0</v>
      </c>
      <c r="Z160" s="436">
        <f>Y160*(1-'5'!$E$18)</f>
        <v>0</v>
      </c>
      <c r="AA160" s="436">
        <f>Z160*(1-'5'!$E$18)</f>
        <v>0</v>
      </c>
      <c r="AB160" s="436">
        <f>AA160*(1-'5'!$E$18)</f>
        <v>0</v>
      </c>
      <c r="AC160" s="436">
        <f>AB160*(1-'5'!$E$18)</f>
        <v>0</v>
      </c>
      <c r="AD160" s="436">
        <f>AC160*(1-'5'!$E$18)</f>
        <v>0</v>
      </c>
      <c r="AE160" s="436">
        <f>AD160*(1-'5'!$E$18)</f>
        <v>0</v>
      </c>
      <c r="AF160" s="436">
        <f>AE160*(1-'5'!$E$18)</f>
        <v>0</v>
      </c>
      <c r="AG160" s="436">
        <f>AF160*(1-'5'!$E$18)</f>
        <v>0</v>
      </c>
      <c r="AH160" s="393">
        <f t="shared" si="22"/>
        <v>0</v>
      </c>
    </row>
    <row r="161" spans="2:35" hidden="1">
      <c r="B161" s="434">
        <f>'4'!H27</f>
        <v>0</v>
      </c>
      <c r="C161" s="435">
        <f t="shared" si="20"/>
        <v>0</v>
      </c>
      <c r="D161" s="436">
        <f>D127*'5'!$E$17</f>
        <v>0</v>
      </c>
      <c r="E161" s="436">
        <f>D161*(1-'5'!$E$18)</f>
        <v>0</v>
      </c>
      <c r="F161" s="436">
        <f>E161*(1-'5'!$E$18)</f>
        <v>0</v>
      </c>
      <c r="G161" s="436">
        <f>F161*(1-'5'!$E$18)</f>
        <v>0</v>
      </c>
      <c r="H161" s="436">
        <f>G161*(1-'5'!$E$18)</f>
        <v>0</v>
      </c>
      <c r="I161" s="436">
        <f>H161*(1-'5'!$E$18)</f>
        <v>0</v>
      </c>
      <c r="J161" s="436">
        <f>I161*(1-'5'!$E$18)</f>
        <v>0</v>
      </c>
      <c r="K161" s="436">
        <f>J161*(1-'5'!$E$18)</f>
        <v>0</v>
      </c>
      <c r="L161" s="436">
        <f>K161*(1-'5'!$E$18)</f>
        <v>0</v>
      </c>
      <c r="M161" s="436">
        <f>L161*(1-'5'!$E$18)</f>
        <v>0</v>
      </c>
      <c r="N161" s="436">
        <f>M161*(1-'5'!$E$18)</f>
        <v>0</v>
      </c>
      <c r="O161" s="436">
        <f>N161*(1-'5'!$E$18)</f>
        <v>0</v>
      </c>
      <c r="P161" s="436">
        <f>O161*(1-'5'!$E$18)</f>
        <v>0</v>
      </c>
      <c r="Q161" s="436">
        <f>P161*(1-'5'!$E$18)</f>
        <v>0</v>
      </c>
      <c r="R161" s="436">
        <f>Q161*(1-'5'!$E$18)</f>
        <v>0</v>
      </c>
      <c r="S161" s="436">
        <f>R161*(1-'5'!$E$18)</f>
        <v>0</v>
      </c>
      <c r="T161" s="436">
        <f>S161*(1-'5'!$E$18)</f>
        <v>0</v>
      </c>
      <c r="U161" s="436">
        <f>T161*(1-'5'!$E$18)</f>
        <v>0</v>
      </c>
      <c r="V161" s="436">
        <f>U161*(1-'5'!$E$18)</f>
        <v>0</v>
      </c>
      <c r="W161" s="436">
        <f>V161*(1-'5'!$E$18)</f>
        <v>0</v>
      </c>
      <c r="X161" s="436">
        <f>W161*(1-'5'!$E$18)</f>
        <v>0</v>
      </c>
      <c r="Y161" s="436">
        <f>X161*(1-'5'!$E$18)</f>
        <v>0</v>
      </c>
      <c r="Z161" s="436">
        <f>Y161*(1-'5'!$E$18)</f>
        <v>0</v>
      </c>
      <c r="AA161" s="436">
        <f>Z161*(1-'5'!$E$18)</f>
        <v>0</v>
      </c>
      <c r="AB161" s="436">
        <f>AA161*(1-'5'!$E$18)</f>
        <v>0</v>
      </c>
      <c r="AC161" s="436">
        <f>AB161*(1-'5'!$E$18)</f>
        <v>0</v>
      </c>
      <c r="AD161" s="436">
        <f>AC161*(1-'5'!$E$18)</f>
        <v>0</v>
      </c>
      <c r="AE161" s="436">
        <f>AD161*(1-'5'!$E$18)</f>
        <v>0</v>
      </c>
      <c r="AF161" s="436">
        <f>AE161*(1-'5'!$E$18)</f>
        <v>0</v>
      </c>
      <c r="AG161" s="436">
        <f>AF161*(1-'5'!$E$18)</f>
        <v>0</v>
      </c>
      <c r="AH161" s="393">
        <f t="shared" si="22"/>
        <v>0</v>
      </c>
    </row>
    <row r="162" spans="2:35" hidden="1">
      <c r="B162" s="434">
        <f>'4'!H28</f>
        <v>0</v>
      </c>
      <c r="C162" s="435">
        <f t="shared" si="20"/>
        <v>0</v>
      </c>
      <c r="D162" s="436">
        <f>D128*'5'!$E$17</f>
        <v>0</v>
      </c>
      <c r="E162" s="436">
        <f>D162*(1-'5'!$E$18)</f>
        <v>0</v>
      </c>
      <c r="F162" s="436">
        <f>E162*(1-'5'!$E$18)</f>
        <v>0</v>
      </c>
      <c r="G162" s="436">
        <f>F162*(1-'5'!$E$18)</f>
        <v>0</v>
      </c>
      <c r="H162" s="436">
        <f>G162*(1-'5'!$E$18)</f>
        <v>0</v>
      </c>
      <c r="I162" s="436">
        <f>H162*(1-'5'!$E$18)</f>
        <v>0</v>
      </c>
      <c r="J162" s="436">
        <f>I162*(1-'5'!$E$18)</f>
        <v>0</v>
      </c>
      <c r="K162" s="436">
        <f>J162*(1-'5'!$E$18)</f>
        <v>0</v>
      </c>
      <c r="L162" s="436">
        <f>K162*(1-'5'!$E$18)</f>
        <v>0</v>
      </c>
      <c r="M162" s="436">
        <f>L162*(1-'5'!$E$18)</f>
        <v>0</v>
      </c>
      <c r="N162" s="436">
        <f>M162*(1-'5'!$E$18)</f>
        <v>0</v>
      </c>
      <c r="O162" s="436">
        <f>N162*(1-'5'!$E$18)</f>
        <v>0</v>
      </c>
      <c r="P162" s="436">
        <f>O162*(1-'5'!$E$18)</f>
        <v>0</v>
      </c>
      <c r="Q162" s="436">
        <f>P162*(1-'5'!$E$18)</f>
        <v>0</v>
      </c>
      <c r="R162" s="436">
        <f>Q162*(1-'5'!$E$18)</f>
        <v>0</v>
      </c>
      <c r="S162" s="436">
        <f>R162*(1-'5'!$E$18)</f>
        <v>0</v>
      </c>
      <c r="T162" s="436">
        <f>S162*(1-'5'!$E$18)</f>
        <v>0</v>
      </c>
      <c r="U162" s="436">
        <f>T162*(1-'5'!$E$18)</f>
        <v>0</v>
      </c>
      <c r="V162" s="436">
        <f>U162*(1-'5'!$E$18)</f>
        <v>0</v>
      </c>
      <c r="W162" s="436">
        <f>V162*(1-'5'!$E$18)</f>
        <v>0</v>
      </c>
      <c r="X162" s="436">
        <f>W162*(1-'5'!$E$18)</f>
        <v>0</v>
      </c>
      <c r="Y162" s="436">
        <f>X162*(1-'5'!$E$18)</f>
        <v>0</v>
      </c>
      <c r="Z162" s="436">
        <f>Y162*(1-'5'!$E$18)</f>
        <v>0</v>
      </c>
      <c r="AA162" s="436">
        <f>Z162*(1-'5'!$E$18)</f>
        <v>0</v>
      </c>
      <c r="AB162" s="436">
        <f>AA162*(1-'5'!$E$18)</f>
        <v>0</v>
      </c>
      <c r="AC162" s="436">
        <f>AB162*(1-'5'!$E$18)</f>
        <v>0</v>
      </c>
      <c r="AD162" s="436">
        <f>AC162*(1-'5'!$E$18)</f>
        <v>0</v>
      </c>
      <c r="AE162" s="436">
        <f>AD162*(1-'5'!$E$18)</f>
        <v>0</v>
      </c>
      <c r="AF162" s="436">
        <f>AE162*(1-'5'!$E$18)</f>
        <v>0</v>
      </c>
      <c r="AG162" s="436">
        <f>AF162*(1-'5'!$E$18)</f>
        <v>0</v>
      </c>
      <c r="AH162" s="393">
        <f t="shared" si="22"/>
        <v>0</v>
      </c>
    </row>
    <row r="163" spans="2:35" hidden="1">
      <c r="B163" s="434">
        <f>'4'!H29</f>
        <v>0</v>
      </c>
      <c r="C163" s="435">
        <f t="shared" si="20"/>
        <v>0</v>
      </c>
      <c r="D163" s="436">
        <f>D129*'5'!$E$17</f>
        <v>0</v>
      </c>
      <c r="E163" s="436">
        <f>D163*(1-'5'!$E$18)</f>
        <v>0</v>
      </c>
      <c r="F163" s="436">
        <f>E163*(1-'5'!$E$18)</f>
        <v>0</v>
      </c>
      <c r="G163" s="436">
        <f>F163*(1-'5'!$E$18)</f>
        <v>0</v>
      </c>
      <c r="H163" s="436">
        <f>G163*(1-'5'!$E$18)</f>
        <v>0</v>
      </c>
      <c r="I163" s="436">
        <f>H163*(1-'5'!$E$18)</f>
        <v>0</v>
      </c>
      <c r="J163" s="436">
        <f>I163*(1-'5'!$E$18)</f>
        <v>0</v>
      </c>
      <c r="K163" s="436">
        <f>J163*(1-'5'!$E$18)</f>
        <v>0</v>
      </c>
      <c r="L163" s="436">
        <f>K163*(1-'5'!$E$18)</f>
        <v>0</v>
      </c>
      <c r="M163" s="436">
        <f>L163*(1-'5'!$E$18)</f>
        <v>0</v>
      </c>
      <c r="N163" s="436">
        <f>M163*(1-'5'!$E$18)</f>
        <v>0</v>
      </c>
      <c r="O163" s="436">
        <f>N163*(1-'5'!$E$18)</f>
        <v>0</v>
      </c>
      <c r="P163" s="436">
        <f>O163*(1-'5'!$E$18)</f>
        <v>0</v>
      </c>
      <c r="Q163" s="436">
        <f>P163*(1-'5'!$E$18)</f>
        <v>0</v>
      </c>
      <c r="R163" s="436">
        <f>Q163*(1-'5'!$E$18)</f>
        <v>0</v>
      </c>
      <c r="S163" s="436">
        <f>R163*(1-'5'!$E$18)</f>
        <v>0</v>
      </c>
      <c r="T163" s="436">
        <f>S163*(1-'5'!$E$18)</f>
        <v>0</v>
      </c>
      <c r="U163" s="436">
        <f>T163*(1-'5'!$E$18)</f>
        <v>0</v>
      </c>
      <c r="V163" s="436">
        <f>U163*(1-'5'!$E$18)</f>
        <v>0</v>
      </c>
      <c r="W163" s="436">
        <f>V163*(1-'5'!$E$18)</f>
        <v>0</v>
      </c>
      <c r="X163" s="436">
        <f>W163*(1-'5'!$E$18)</f>
        <v>0</v>
      </c>
      <c r="Y163" s="436">
        <f>X163*(1-'5'!$E$18)</f>
        <v>0</v>
      </c>
      <c r="Z163" s="436">
        <f>Y163*(1-'5'!$E$18)</f>
        <v>0</v>
      </c>
      <c r="AA163" s="436">
        <f>Z163*(1-'5'!$E$18)</f>
        <v>0</v>
      </c>
      <c r="AB163" s="436">
        <f>AA163*(1-'5'!$E$18)</f>
        <v>0</v>
      </c>
      <c r="AC163" s="436">
        <f>AB163*(1-'5'!$E$18)</f>
        <v>0</v>
      </c>
      <c r="AD163" s="436">
        <f>AC163*(1-'5'!$E$18)</f>
        <v>0</v>
      </c>
      <c r="AE163" s="436">
        <f>AD163*(1-'5'!$E$18)</f>
        <v>0</v>
      </c>
      <c r="AF163" s="436">
        <f>AE163*(1-'5'!$E$18)</f>
        <v>0</v>
      </c>
      <c r="AG163" s="436">
        <f>AF163*(1-'5'!$E$18)</f>
        <v>0</v>
      </c>
      <c r="AH163" s="393">
        <f t="shared" si="22"/>
        <v>0</v>
      </c>
    </row>
    <row r="164" spans="2:35" hidden="1">
      <c r="B164" s="434">
        <f>'4'!H30</f>
        <v>0</v>
      </c>
      <c r="C164" s="435">
        <f t="shared" si="20"/>
        <v>0</v>
      </c>
      <c r="D164" s="436">
        <f>D130*'5'!$E$17</f>
        <v>0</v>
      </c>
      <c r="E164" s="436">
        <f>D164*(1-'5'!$E$18)</f>
        <v>0</v>
      </c>
      <c r="F164" s="436">
        <f>E164*(1-'5'!$E$18)</f>
        <v>0</v>
      </c>
      <c r="G164" s="436">
        <f>F164*(1-'5'!$E$18)</f>
        <v>0</v>
      </c>
      <c r="H164" s="436">
        <f>G164*(1-'5'!$E$18)</f>
        <v>0</v>
      </c>
      <c r="I164" s="436">
        <f>H164*(1-'5'!$E$18)</f>
        <v>0</v>
      </c>
      <c r="J164" s="436">
        <f>I164*(1-'5'!$E$18)</f>
        <v>0</v>
      </c>
      <c r="K164" s="436">
        <f>J164*(1-'5'!$E$18)</f>
        <v>0</v>
      </c>
      <c r="L164" s="436">
        <f>K164*(1-'5'!$E$18)</f>
        <v>0</v>
      </c>
      <c r="M164" s="436">
        <f>L164*(1-'5'!$E$18)</f>
        <v>0</v>
      </c>
      <c r="N164" s="436">
        <f>M164*(1-'5'!$E$18)</f>
        <v>0</v>
      </c>
      <c r="O164" s="436">
        <f>N164*(1-'5'!$E$18)</f>
        <v>0</v>
      </c>
      <c r="P164" s="436">
        <f>O164*(1-'5'!$E$18)</f>
        <v>0</v>
      </c>
      <c r="Q164" s="436">
        <f>P164*(1-'5'!$E$18)</f>
        <v>0</v>
      </c>
      <c r="R164" s="436">
        <f>Q164*(1-'5'!$E$18)</f>
        <v>0</v>
      </c>
      <c r="S164" s="436">
        <f>R164*(1-'5'!$E$18)</f>
        <v>0</v>
      </c>
      <c r="T164" s="436">
        <f>S164*(1-'5'!$E$18)</f>
        <v>0</v>
      </c>
      <c r="U164" s="436">
        <f>T164*(1-'5'!$E$18)</f>
        <v>0</v>
      </c>
      <c r="V164" s="436">
        <f>U164*(1-'5'!$E$18)</f>
        <v>0</v>
      </c>
      <c r="W164" s="436">
        <f>V164*(1-'5'!$E$18)</f>
        <v>0</v>
      </c>
      <c r="X164" s="436">
        <f>W164*(1-'5'!$E$18)</f>
        <v>0</v>
      </c>
      <c r="Y164" s="436">
        <f>X164*(1-'5'!$E$18)</f>
        <v>0</v>
      </c>
      <c r="Z164" s="436">
        <f>Y164*(1-'5'!$E$18)</f>
        <v>0</v>
      </c>
      <c r="AA164" s="436">
        <f>Z164*(1-'5'!$E$18)</f>
        <v>0</v>
      </c>
      <c r="AB164" s="436">
        <f>AA164*(1-'5'!$E$18)</f>
        <v>0</v>
      </c>
      <c r="AC164" s="436">
        <f>AB164*(1-'5'!$E$18)</f>
        <v>0</v>
      </c>
      <c r="AD164" s="436">
        <f>AC164*(1-'5'!$E$18)</f>
        <v>0</v>
      </c>
      <c r="AE164" s="436">
        <f>AD164*(1-'5'!$E$18)</f>
        <v>0</v>
      </c>
      <c r="AF164" s="436">
        <f>AE164*(1-'5'!$E$18)</f>
        <v>0</v>
      </c>
      <c r="AG164" s="436">
        <f>AF164*(1-'5'!$E$18)</f>
        <v>0</v>
      </c>
      <c r="AH164" s="393">
        <f t="shared" si="22"/>
        <v>0</v>
      </c>
    </row>
    <row r="165" spans="2:35" hidden="1">
      <c r="B165" s="434">
        <f>'4'!H31</f>
        <v>0</v>
      </c>
      <c r="C165" s="435">
        <f t="shared" si="20"/>
        <v>0</v>
      </c>
      <c r="D165" s="436">
        <f>D131*'5'!$E$17</f>
        <v>0</v>
      </c>
      <c r="E165" s="436">
        <f>D165*(1-'5'!$E$18)</f>
        <v>0</v>
      </c>
      <c r="F165" s="436">
        <f>E165*(1-'5'!$E$18)</f>
        <v>0</v>
      </c>
      <c r="G165" s="436">
        <f>F165*(1-'5'!$E$18)</f>
        <v>0</v>
      </c>
      <c r="H165" s="436">
        <f>G165*(1-'5'!$E$18)</f>
        <v>0</v>
      </c>
      <c r="I165" s="436">
        <f>H165*(1-'5'!$E$18)</f>
        <v>0</v>
      </c>
      <c r="J165" s="436">
        <f>I165*(1-'5'!$E$18)</f>
        <v>0</v>
      </c>
      <c r="K165" s="436">
        <f>J165*(1-'5'!$E$18)</f>
        <v>0</v>
      </c>
      <c r="L165" s="436">
        <f>K165*(1-'5'!$E$18)</f>
        <v>0</v>
      </c>
      <c r="M165" s="436">
        <f>L165*(1-'5'!$E$18)</f>
        <v>0</v>
      </c>
      <c r="N165" s="436">
        <f>M165*(1-'5'!$E$18)</f>
        <v>0</v>
      </c>
      <c r="O165" s="436">
        <f>N165*(1-'5'!$E$18)</f>
        <v>0</v>
      </c>
      <c r="P165" s="436">
        <f>O165*(1-'5'!$E$18)</f>
        <v>0</v>
      </c>
      <c r="Q165" s="436">
        <f>P165*(1-'5'!$E$18)</f>
        <v>0</v>
      </c>
      <c r="R165" s="436">
        <f>Q165*(1-'5'!$E$18)</f>
        <v>0</v>
      </c>
      <c r="S165" s="436">
        <f>R165*(1-'5'!$E$18)</f>
        <v>0</v>
      </c>
      <c r="T165" s="436">
        <f>S165*(1-'5'!$E$18)</f>
        <v>0</v>
      </c>
      <c r="U165" s="436">
        <f>T165*(1-'5'!$E$18)</f>
        <v>0</v>
      </c>
      <c r="V165" s="436">
        <f>U165*(1-'5'!$E$18)</f>
        <v>0</v>
      </c>
      <c r="W165" s="436">
        <f>V165*(1-'5'!$E$18)</f>
        <v>0</v>
      </c>
      <c r="X165" s="436">
        <f>W165*(1-'5'!$E$18)</f>
        <v>0</v>
      </c>
      <c r="Y165" s="436">
        <f>X165*(1-'5'!$E$18)</f>
        <v>0</v>
      </c>
      <c r="Z165" s="436">
        <f>Y165*(1-'5'!$E$18)</f>
        <v>0</v>
      </c>
      <c r="AA165" s="436">
        <f>Z165*(1-'5'!$E$18)</f>
        <v>0</v>
      </c>
      <c r="AB165" s="436">
        <f>AA165*(1-'5'!$E$18)</f>
        <v>0</v>
      </c>
      <c r="AC165" s="436">
        <f>AB165*(1-'5'!$E$18)</f>
        <v>0</v>
      </c>
      <c r="AD165" s="436">
        <f>AC165*(1-'5'!$E$18)</f>
        <v>0</v>
      </c>
      <c r="AE165" s="436">
        <f>AD165*(1-'5'!$E$18)</f>
        <v>0</v>
      </c>
      <c r="AF165" s="436">
        <f>AE165*(1-'5'!$E$18)</f>
        <v>0</v>
      </c>
      <c r="AG165" s="436">
        <f>AF165*(1-'5'!$E$18)</f>
        <v>0</v>
      </c>
      <c r="AH165" s="393">
        <f t="shared" si="22"/>
        <v>0</v>
      </c>
    </row>
    <row r="166" spans="2:35" hidden="1">
      <c r="B166" s="434">
        <f>'4'!H32</f>
        <v>0</v>
      </c>
      <c r="C166" s="435">
        <f t="shared" si="20"/>
        <v>0</v>
      </c>
      <c r="D166" s="436">
        <f>D132*'5'!$E$17</f>
        <v>0</v>
      </c>
      <c r="E166" s="436">
        <f>D166*(1-'5'!$E$18)</f>
        <v>0</v>
      </c>
      <c r="F166" s="436">
        <f>E166*(1-'5'!$E$18)</f>
        <v>0</v>
      </c>
      <c r="G166" s="436">
        <f>F166*(1-'5'!$E$18)</f>
        <v>0</v>
      </c>
      <c r="H166" s="436">
        <f>G166*(1-'5'!$E$18)</f>
        <v>0</v>
      </c>
      <c r="I166" s="436">
        <f>H166*(1-'5'!$E$18)</f>
        <v>0</v>
      </c>
      <c r="J166" s="436">
        <f>I166*(1-'5'!$E$18)</f>
        <v>0</v>
      </c>
      <c r="K166" s="436">
        <f>J166*(1-'5'!$E$18)</f>
        <v>0</v>
      </c>
      <c r="L166" s="436">
        <f>K166*(1-'5'!$E$18)</f>
        <v>0</v>
      </c>
      <c r="M166" s="436">
        <f>L166*(1-'5'!$E$18)</f>
        <v>0</v>
      </c>
      <c r="N166" s="436">
        <f>M166*(1-'5'!$E$18)</f>
        <v>0</v>
      </c>
      <c r="O166" s="436">
        <f>N166*(1-'5'!$E$18)</f>
        <v>0</v>
      </c>
      <c r="P166" s="436">
        <f>O166*(1-'5'!$E$18)</f>
        <v>0</v>
      </c>
      <c r="Q166" s="436">
        <f>P166*(1-'5'!$E$18)</f>
        <v>0</v>
      </c>
      <c r="R166" s="436">
        <f>Q166*(1-'5'!$E$18)</f>
        <v>0</v>
      </c>
      <c r="S166" s="436">
        <f>R166*(1-'5'!$E$18)</f>
        <v>0</v>
      </c>
      <c r="T166" s="436">
        <f>S166*(1-'5'!$E$18)</f>
        <v>0</v>
      </c>
      <c r="U166" s="436">
        <f>T166*(1-'5'!$E$18)</f>
        <v>0</v>
      </c>
      <c r="V166" s="436">
        <f>U166*(1-'5'!$E$18)</f>
        <v>0</v>
      </c>
      <c r="W166" s="436">
        <f>V166*(1-'5'!$E$18)</f>
        <v>0</v>
      </c>
      <c r="X166" s="436">
        <f>W166*(1-'5'!$E$18)</f>
        <v>0</v>
      </c>
      <c r="Y166" s="436">
        <f>X166*(1-'5'!$E$18)</f>
        <v>0</v>
      </c>
      <c r="Z166" s="436">
        <f>Y166*(1-'5'!$E$18)</f>
        <v>0</v>
      </c>
      <c r="AA166" s="436">
        <f>Z166*(1-'5'!$E$18)</f>
        <v>0</v>
      </c>
      <c r="AB166" s="436">
        <f>AA166*(1-'5'!$E$18)</f>
        <v>0</v>
      </c>
      <c r="AC166" s="436">
        <f>AB166*(1-'5'!$E$18)</f>
        <v>0</v>
      </c>
      <c r="AD166" s="436">
        <f>AC166*(1-'5'!$E$18)</f>
        <v>0</v>
      </c>
      <c r="AE166" s="436">
        <f>AD166*(1-'5'!$E$18)</f>
        <v>0</v>
      </c>
      <c r="AF166" s="436">
        <f>AE166*(1-'5'!$E$18)</f>
        <v>0</v>
      </c>
      <c r="AG166" s="436">
        <f>AF166*(1-'5'!$E$18)</f>
        <v>0</v>
      </c>
      <c r="AH166" s="393">
        <f t="shared" si="22"/>
        <v>0</v>
      </c>
    </row>
    <row r="167" spans="2:35">
      <c r="B167" s="120" t="s">
        <v>685</v>
      </c>
      <c r="C167" s="393">
        <f>SUM(C137:C166)</f>
        <v>0</v>
      </c>
      <c r="D167" s="393">
        <f>SUM(D137:D166)</f>
        <v>0</v>
      </c>
      <c r="E167" s="393">
        <f t="shared" ref="E167:AH167" si="23">SUM(E137:E166)</f>
        <v>0</v>
      </c>
      <c r="F167" s="393">
        <f t="shared" si="23"/>
        <v>0</v>
      </c>
      <c r="G167" s="393">
        <f t="shared" si="23"/>
        <v>0</v>
      </c>
      <c r="H167" s="393">
        <f t="shared" si="23"/>
        <v>0</v>
      </c>
      <c r="I167" s="393">
        <f t="shared" si="23"/>
        <v>0</v>
      </c>
      <c r="J167" s="393">
        <f t="shared" si="23"/>
        <v>0</v>
      </c>
      <c r="K167" s="393">
        <f t="shared" si="23"/>
        <v>0</v>
      </c>
      <c r="L167" s="393">
        <f t="shared" si="23"/>
        <v>0</v>
      </c>
      <c r="M167" s="393">
        <f t="shared" si="23"/>
        <v>0</v>
      </c>
      <c r="N167" s="393">
        <f t="shared" si="23"/>
        <v>0</v>
      </c>
      <c r="O167" s="393">
        <f t="shared" si="23"/>
        <v>0</v>
      </c>
      <c r="P167" s="393">
        <f t="shared" si="23"/>
        <v>0</v>
      </c>
      <c r="Q167" s="393">
        <f t="shared" si="23"/>
        <v>0</v>
      </c>
      <c r="R167" s="393">
        <f t="shared" si="23"/>
        <v>0</v>
      </c>
      <c r="S167" s="393">
        <f t="shared" si="23"/>
        <v>0</v>
      </c>
      <c r="T167" s="393">
        <f t="shared" si="23"/>
        <v>0</v>
      </c>
      <c r="U167" s="393">
        <f t="shared" si="23"/>
        <v>0</v>
      </c>
      <c r="V167" s="393">
        <f t="shared" si="23"/>
        <v>0</v>
      </c>
      <c r="W167" s="393">
        <f t="shared" si="23"/>
        <v>0</v>
      </c>
      <c r="X167" s="393">
        <f t="shared" si="23"/>
        <v>0</v>
      </c>
      <c r="Y167" s="393">
        <f t="shared" si="23"/>
        <v>0</v>
      </c>
      <c r="Z167" s="393">
        <f t="shared" si="23"/>
        <v>0</v>
      </c>
      <c r="AA167" s="393">
        <f t="shared" si="23"/>
        <v>0</v>
      </c>
      <c r="AB167" s="393">
        <f t="shared" si="23"/>
        <v>0</v>
      </c>
      <c r="AC167" s="393">
        <f t="shared" si="23"/>
        <v>0</v>
      </c>
      <c r="AD167" s="393">
        <f t="shared" si="23"/>
        <v>0</v>
      </c>
      <c r="AE167" s="393">
        <f t="shared" si="23"/>
        <v>0</v>
      </c>
      <c r="AF167" s="393">
        <f t="shared" si="23"/>
        <v>0</v>
      </c>
      <c r="AG167" s="393">
        <f t="shared" si="23"/>
        <v>0</v>
      </c>
      <c r="AH167" s="393">
        <f t="shared" si="23"/>
        <v>0</v>
      </c>
    </row>
    <row r="170" spans="2:35" s="124" customFormat="1" ht="20.25" customHeight="1">
      <c r="B170" s="423" t="s">
        <v>689</v>
      </c>
      <c r="C170" s="129" t="s">
        <v>28</v>
      </c>
      <c r="D170" s="129" t="s">
        <v>636</v>
      </c>
      <c r="E170" s="129" t="s">
        <v>637</v>
      </c>
      <c r="F170" s="129" t="s">
        <v>638</v>
      </c>
      <c r="G170" s="129" t="s">
        <v>639</v>
      </c>
      <c r="H170" s="129" t="s">
        <v>640</v>
      </c>
      <c r="I170" s="129" t="s">
        <v>641</v>
      </c>
      <c r="J170" s="129" t="s">
        <v>642</v>
      </c>
      <c r="K170" s="129" t="s">
        <v>643</v>
      </c>
      <c r="L170" s="129" t="s">
        <v>644</v>
      </c>
      <c r="M170" s="129" t="s">
        <v>645</v>
      </c>
      <c r="N170" s="129" t="s">
        <v>646</v>
      </c>
      <c r="O170" s="129" t="s">
        <v>647</v>
      </c>
      <c r="P170" s="129" t="s">
        <v>648</v>
      </c>
      <c r="Q170" s="129" t="s">
        <v>649</v>
      </c>
      <c r="R170" s="129" t="s">
        <v>650</v>
      </c>
      <c r="S170" s="129" t="s">
        <v>651</v>
      </c>
      <c r="T170" s="129" t="s">
        <v>652</v>
      </c>
      <c r="U170" s="129" t="s">
        <v>653</v>
      </c>
      <c r="V170" s="129" t="s">
        <v>654</v>
      </c>
      <c r="W170" s="129" t="s">
        <v>655</v>
      </c>
      <c r="X170" s="129" t="s">
        <v>656</v>
      </c>
      <c r="Y170" s="129" t="s">
        <v>657</v>
      </c>
      <c r="Z170" s="129" t="s">
        <v>658</v>
      </c>
      <c r="AA170" s="129" t="s">
        <v>659</v>
      </c>
      <c r="AB170" s="129" t="s">
        <v>660</v>
      </c>
      <c r="AC170" s="129" t="s">
        <v>661</v>
      </c>
      <c r="AD170" s="129" t="s">
        <v>662</v>
      </c>
      <c r="AE170" s="129" t="s">
        <v>663</v>
      </c>
      <c r="AF170" s="129" t="s">
        <v>664</v>
      </c>
      <c r="AG170" s="129" t="s">
        <v>665</v>
      </c>
      <c r="AH170" s="129" t="s">
        <v>685</v>
      </c>
      <c r="AI170" s="144"/>
    </row>
    <row r="171" spans="2:35" s="124" customFormat="1">
      <c r="B171" s="434">
        <f>'4'!H37</f>
        <v>0</v>
      </c>
      <c r="C171" s="435">
        <f>AVERAGE(D171:AG171)</f>
        <v>0</v>
      </c>
      <c r="D171" s="436">
        <f>'4'!X3*'4'!U3</f>
        <v>0</v>
      </c>
      <c r="E171" s="436">
        <f>D171*(1-'5'!$E$25)</f>
        <v>0</v>
      </c>
      <c r="F171" s="436">
        <f>E171*(1-'5'!$E$25)</f>
        <v>0</v>
      </c>
      <c r="G171" s="436">
        <f>F171*(1-'5'!$E$25)</f>
        <v>0</v>
      </c>
      <c r="H171" s="436">
        <f>G171*(1-'5'!$E$25)</f>
        <v>0</v>
      </c>
      <c r="I171" s="436">
        <f>H171*(1-'5'!$E$25)</f>
        <v>0</v>
      </c>
      <c r="J171" s="436">
        <f>I171*(1-'5'!$E$25)</f>
        <v>0</v>
      </c>
      <c r="K171" s="436">
        <f>J171*(1-'5'!$E$25)</f>
        <v>0</v>
      </c>
      <c r="L171" s="436">
        <f>K171*(1-'5'!$E$25)</f>
        <v>0</v>
      </c>
      <c r="M171" s="436">
        <f>L171*(1-'5'!$E$25)</f>
        <v>0</v>
      </c>
      <c r="N171" s="436">
        <f>M171*(1-'5'!$E$25)</f>
        <v>0</v>
      </c>
      <c r="O171" s="436">
        <f>N171*(1-'5'!$E$25)</f>
        <v>0</v>
      </c>
      <c r="P171" s="436">
        <f>O171*(1-'5'!$E$25)</f>
        <v>0</v>
      </c>
      <c r="Q171" s="436">
        <f>P171*(1-'5'!$E$25)</f>
        <v>0</v>
      </c>
      <c r="R171" s="436">
        <f>Q171*(1-'5'!$E$25)</f>
        <v>0</v>
      </c>
      <c r="S171" s="436">
        <f>R171*(1-'5'!$E$25)</f>
        <v>0</v>
      </c>
      <c r="T171" s="436">
        <f>S171*(1-'5'!$E$25)</f>
        <v>0</v>
      </c>
      <c r="U171" s="436">
        <f>T171*(1-'5'!$E$25)</f>
        <v>0</v>
      </c>
      <c r="V171" s="436">
        <f>U171*(1-'5'!$E$25)</f>
        <v>0</v>
      </c>
      <c r="W171" s="436">
        <f>V171*(1-'5'!$E$25)</f>
        <v>0</v>
      </c>
      <c r="X171" s="436">
        <f>W171*(1-'5'!$E$25)</f>
        <v>0</v>
      </c>
      <c r="Y171" s="436">
        <f>X171*(1-'5'!$E$25)</f>
        <v>0</v>
      </c>
      <c r="Z171" s="436">
        <f>Y171*(1-'5'!$E$25)</f>
        <v>0</v>
      </c>
      <c r="AA171" s="436">
        <f>Z171*(1-'5'!$E$25)</f>
        <v>0</v>
      </c>
      <c r="AB171" s="436">
        <f>AA171*(1-'5'!$E$25)</f>
        <v>0</v>
      </c>
      <c r="AC171" s="436">
        <f>AB171*(1-'5'!$E$25)</f>
        <v>0</v>
      </c>
      <c r="AD171" s="436">
        <f>AC171*(1-'5'!$E$25)</f>
        <v>0</v>
      </c>
      <c r="AE171" s="436">
        <f>AD171*(1-'5'!$E$25)</f>
        <v>0</v>
      </c>
      <c r="AF171" s="436">
        <f>AE171*(1-'5'!$E$25)</f>
        <v>0</v>
      </c>
      <c r="AG171" s="436">
        <f>AF171*(1-'5'!$E$25)</f>
        <v>0</v>
      </c>
      <c r="AH171" s="393">
        <f t="shared" ref="AH171:AH188" si="24">SUM(D171:AG171)</f>
        <v>0</v>
      </c>
      <c r="AI171" s="144"/>
    </row>
    <row r="172" spans="2:35" s="124" customFormat="1">
      <c r="B172" s="434">
        <f>'4'!H38</f>
        <v>0</v>
      </c>
      <c r="C172" s="435">
        <f t="shared" ref="C172:C200" si="25">AVERAGE(D172:AG172)</f>
        <v>0</v>
      </c>
      <c r="D172" s="436">
        <f>D138*'5'!$E$17</f>
        <v>0</v>
      </c>
      <c r="E172" s="436">
        <f>D172*(1-'5'!$E$18)</f>
        <v>0</v>
      </c>
      <c r="F172" s="436">
        <f>E172*(1-'5'!$E$18)</f>
        <v>0</v>
      </c>
      <c r="G172" s="436">
        <f>F172*(1-'5'!$E$18)</f>
        <v>0</v>
      </c>
      <c r="H172" s="436">
        <f>G172*(1-'5'!$E$18)</f>
        <v>0</v>
      </c>
      <c r="I172" s="436">
        <f>H172*(1-'5'!$E$18)</f>
        <v>0</v>
      </c>
      <c r="J172" s="436">
        <f>I172*(1-'5'!$E$18)</f>
        <v>0</v>
      </c>
      <c r="K172" s="436">
        <f>J172*(1-'5'!$E$18)</f>
        <v>0</v>
      </c>
      <c r="L172" s="436">
        <f>K172*(1-'5'!$E$18)</f>
        <v>0</v>
      </c>
      <c r="M172" s="436">
        <f>L172*(1-'5'!$E$18)</f>
        <v>0</v>
      </c>
      <c r="N172" s="436">
        <f>M172*(1-'5'!$E$18)</f>
        <v>0</v>
      </c>
      <c r="O172" s="436">
        <f>N172*(1-'5'!$E$18)</f>
        <v>0</v>
      </c>
      <c r="P172" s="436">
        <f>O172*(1-'5'!$E$18)</f>
        <v>0</v>
      </c>
      <c r="Q172" s="436">
        <f>P172*(1-'5'!$E$18)</f>
        <v>0</v>
      </c>
      <c r="R172" s="436">
        <f>Q172*(1-'5'!$E$18)</f>
        <v>0</v>
      </c>
      <c r="S172" s="436">
        <f>R172*(1-'5'!$E$18)</f>
        <v>0</v>
      </c>
      <c r="T172" s="436">
        <f>S172*(1-'5'!$E$18)</f>
        <v>0</v>
      </c>
      <c r="U172" s="436">
        <f>T172*(1-'5'!$E$18)</f>
        <v>0</v>
      </c>
      <c r="V172" s="436">
        <f>U172*(1-'5'!$E$18)</f>
        <v>0</v>
      </c>
      <c r="W172" s="436">
        <f>V172*(1-'5'!$E$18)</f>
        <v>0</v>
      </c>
      <c r="X172" s="436">
        <f>W172*(1-'5'!$E$18)</f>
        <v>0</v>
      </c>
      <c r="Y172" s="436">
        <f>X172*(1-'5'!$E$18)</f>
        <v>0</v>
      </c>
      <c r="Z172" s="436">
        <f>Y172*(1-'5'!$E$18)</f>
        <v>0</v>
      </c>
      <c r="AA172" s="436">
        <f>Z172*(1-'5'!$E$18)</f>
        <v>0</v>
      </c>
      <c r="AB172" s="436">
        <f>AA172*(1-'5'!$E$18)</f>
        <v>0</v>
      </c>
      <c r="AC172" s="436">
        <f>AB172*(1-'5'!$E$18)</f>
        <v>0</v>
      </c>
      <c r="AD172" s="436">
        <f>AC172*(1-'5'!$E$18)</f>
        <v>0</v>
      </c>
      <c r="AE172" s="436">
        <f>AD172*(1-'5'!$E$18)</f>
        <v>0</v>
      </c>
      <c r="AF172" s="436">
        <f>AE172*(1-'5'!$E$18)</f>
        <v>0</v>
      </c>
      <c r="AG172" s="436">
        <f>AF172*(1-'5'!$E$18)</f>
        <v>0</v>
      </c>
      <c r="AH172" s="393">
        <f t="shared" si="24"/>
        <v>0</v>
      </c>
      <c r="AI172" s="144"/>
    </row>
    <row r="173" spans="2:35" s="124" customFormat="1">
      <c r="B173" s="434">
        <f>'4'!H39</f>
        <v>0</v>
      </c>
      <c r="C173" s="435">
        <f t="shared" si="25"/>
        <v>0</v>
      </c>
      <c r="D173" s="436">
        <f>D139*'5'!$E$17</f>
        <v>0</v>
      </c>
      <c r="E173" s="436">
        <f>D173*(1-'5'!$E$18)</f>
        <v>0</v>
      </c>
      <c r="F173" s="436">
        <f>E173*(1-'5'!$E$18)</f>
        <v>0</v>
      </c>
      <c r="G173" s="436">
        <f>F173*(1-'5'!$E$18)</f>
        <v>0</v>
      </c>
      <c r="H173" s="436">
        <f>G173*(1-'5'!$E$18)</f>
        <v>0</v>
      </c>
      <c r="I173" s="436">
        <f>H173*(1-'5'!$E$18)</f>
        <v>0</v>
      </c>
      <c r="J173" s="436">
        <f>I173*(1-'5'!$E$18)</f>
        <v>0</v>
      </c>
      <c r="K173" s="436">
        <f>J173*(1-'5'!$E$18)</f>
        <v>0</v>
      </c>
      <c r="L173" s="436">
        <f>K173*(1-'5'!$E$18)</f>
        <v>0</v>
      </c>
      <c r="M173" s="436">
        <f>L173*(1-'5'!$E$18)</f>
        <v>0</v>
      </c>
      <c r="N173" s="436">
        <f>M173*(1-'5'!$E$18)</f>
        <v>0</v>
      </c>
      <c r="O173" s="436">
        <f>N173*(1-'5'!$E$18)</f>
        <v>0</v>
      </c>
      <c r="P173" s="436">
        <f>O173*(1-'5'!$E$18)</f>
        <v>0</v>
      </c>
      <c r="Q173" s="436">
        <f>P173*(1-'5'!$E$18)</f>
        <v>0</v>
      </c>
      <c r="R173" s="436">
        <f>Q173*(1-'5'!$E$18)</f>
        <v>0</v>
      </c>
      <c r="S173" s="436">
        <f>R173*(1-'5'!$E$18)</f>
        <v>0</v>
      </c>
      <c r="T173" s="436">
        <f>S173*(1-'5'!$E$18)</f>
        <v>0</v>
      </c>
      <c r="U173" s="436">
        <f>T173*(1-'5'!$E$18)</f>
        <v>0</v>
      </c>
      <c r="V173" s="436">
        <f>U173*(1-'5'!$E$18)</f>
        <v>0</v>
      </c>
      <c r="W173" s="436">
        <f>V173*(1-'5'!$E$18)</f>
        <v>0</v>
      </c>
      <c r="X173" s="436">
        <f>W173*(1-'5'!$E$18)</f>
        <v>0</v>
      </c>
      <c r="Y173" s="436">
        <f>X173*(1-'5'!$E$18)</f>
        <v>0</v>
      </c>
      <c r="Z173" s="436">
        <f>Y173*(1-'5'!$E$18)</f>
        <v>0</v>
      </c>
      <c r="AA173" s="436">
        <f>Z173*(1-'5'!$E$18)</f>
        <v>0</v>
      </c>
      <c r="AB173" s="436">
        <f>AA173*(1-'5'!$E$18)</f>
        <v>0</v>
      </c>
      <c r="AC173" s="436">
        <f>AB173*(1-'5'!$E$18)</f>
        <v>0</v>
      </c>
      <c r="AD173" s="436">
        <f>AC173*(1-'5'!$E$18)</f>
        <v>0</v>
      </c>
      <c r="AE173" s="436">
        <f>AD173*(1-'5'!$E$18)</f>
        <v>0</v>
      </c>
      <c r="AF173" s="436">
        <f>AE173*(1-'5'!$E$18)</f>
        <v>0</v>
      </c>
      <c r="AG173" s="436">
        <f>AF173*(1-'5'!$E$18)</f>
        <v>0</v>
      </c>
      <c r="AH173" s="393">
        <f t="shared" si="24"/>
        <v>0</v>
      </c>
      <c r="AI173" s="144"/>
    </row>
    <row r="174" spans="2:35" s="124" customFormat="1">
      <c r="B174" s="434">
        <f>'4'!H40</f>
        <v>0</v>
      </c>
      <c r="C174" s="435">
        <f t="shared" si="25"/>
        <v>0</v>
      </c>
      <c r="D174" s="436">
        <f>D140*'5'!$E$17</f>
        <v>0</v>
      </c>
      <c r="E174" s="436">
        <f>D174*(1-'5'!$E$18)</f>
        <v>0</v>
      </c>
      <c r="F174" s="436">
        <f>E174*(1-'5'!$E$18)</f>
        <v>0</v>
      </c>
      <c r="G174" s="436">
        <f>F174*(1-'5'!$E$18)</f>
        <v>0</v>
      </c>
      <c r="H174" s="436">
        <f>G174*(1-'5'!$E$18)</f>
        <v>0</v>
      </c>
      <c r="I174" s="436">
        <f>H174*(1-'5'!$E$18)</f>
        <v>0</v>
      </c>
      <c r="J174" s="436">
        <f>I174*(1-'5'!$E$18)</f>
        <v>0</v>
      </c>
      <c r="K174" s="436">
        <f>J174*(1-'5'!$E$18)</f>
        <v>0</v>
      </c>
      <c r="L174" s="436">
        <f>K174*(1-'5'!$E$18)</f>
        <v>0</v>
      </c>
      <c r="M174" s="436">
        <f>L174*(1-'5'!$E$18)</f>
        <v>0</v>
      </c>
      <c r="N174" s="436">
        <f>M174*(1-'5'!$E$18)</f>
        <v>0</v>
      </c>
      <c r="O174" s="436">
        <f>N174*(1-'5'!$E$18)</f>
        <v>0</v>
      </c>
      <c r="P174" s="436">
        <f>O174*(1-'5'!$E$18)</f>
        <v>0</v>
      </c>
      <c r="Q174" s="436">
        <f>P174*(1-'5'!$E$18)</f>
        <v>0</v>
      </c>
      <c r="R174" s="436">
        <f>Q174*(1-'5'!$E$18)</f>
        <v>0</v>
      </c>
      <c r="S174" s="436">
        <f>R174*(1-'5'!$E$18)</f>
        <v>0</v>
      </c>
      <c r="T174" s="436">
        <f>S174*(1-'5'!$E$18)</f>
        <v>0</v>
      </c>
      <c r="U174" s="436">
        <f>T174*(1-'5'!$E$18)</f>
        <v>0</v>
      </c>
      <c r="V174" s="436">
        <f>U174*(1-'5'!$E$18)</f>
        <v>0</v>
      </c>
      <c r="W174" s="436">
        <f>V174*(1-'5'!$E$18)</f>
        <v>0</v>
      </c>
      <c r="X174" s="436">
        <f>W174*(1-'5'!$E$18)</f>
        <v>0</v>
      </c>
      <c r="Y174" s="436">
        <f>X174*(1-'5'!$E$18)</f>
        <v>0</v>
      </c>
      <c r="Z174" s="436">
        <f>Y174*(1-'5'!$E$18)</f>
        <v>0</v>
      </c>
      <c r="AA174" s="436">
        <f>Z174*(1-'5'!$E$18)</f>
        <v>0</v>
      </c>
      <c r="AB174" s="436">
        <f>AA174*(1-'5'!$E$18)</f>
        <v>0</v>
      </c>
      <c r="AC174" s="436">
        <f>AB174*(1-'5'!$E$18)</f>
        <v>0</v>
      </c>
      <c r="AD174" s="436">
        <f>AC174*(1-'5'!$E$18)</f>
        <v>0</v>
      </c>
      <c r="AE174" s="436">
        <f>AD174*(1-'5'!$E$18)</f>
        <v>0</v>
      </c>
      <c r="AF174" s="436">
        <f>AE174*(1-'5'!$E$18)</f>
        <v>0</v>
      </c>
      <c r="AG174" s="436">
        <f>AF174*(1-'5'!$E$18)</f>
        <v>0</v>
      </c>
      <c r="AH174" s="393">
        <f t="shared" si="24"/>
        <v>0</v>
      </c>
      <c r="AI174" s="144"/>
    </row>
    <row r="175" spans="2:35" s="124" customFormat="1">
      <c r="B175" s="434">
        <f>'4'!H41</f>
        <v>0</v>
      </c>
      <c r="C175" s="435">
        <f t="shared" si="25"/>
        <v>0</v>
      </c>
      <c r="D175" s="436">
        <f>D141*'5'!$E$17</f>
        <v>0</v>
      </c>
      <c r="E175" s="436">
        <f>D175*(1-'5'!$E$18)</f>
        <v>0</v>
      </c>
      <c r="F175" s="436">
        <f>E175*(1-'5'!$E$18)</f>
        <v>0</v>
      </c>
      <c r="G175" s="436">
        <f>F175*(1-'5'!$E$18)</f>
        <v>0</v>
      </c>
      <c r="H175" s="436">
        <f>G175*(1-'5'!$E$18)</f>
        <v>0</v>
      </c>
      <c r="I175" s="436">
        <f>H175*(1-'5'!$E$18)</f>
        <v>0</v>
      </c>
      <c r="J175" s="436">
        <f>I175*(1-'5'!$E$18)</f>
        <v>0</v>
      </c>
      <c r="K175" s="436">
        <f>J175*(1-'5'!$E$18)</f>
        <v>0</v>
      </c>
      <c r="L175" s="436">
        <f>K175*(1-'5'!$E$18)</f>
        <v>0</v>
      </c>
      <c r="M175" s="436">
        <f>L175*(1-'5'!$E$18)</f>
        <v>0</v>
      </c>
      <c r="N175" s="436">
        <f>M175*(1-'5'!$E$18)</f>
        <v>0</v>
      </c>
      <c r="O175" s="436">
        <f>N175*(1-'5'!$E$18)</f>
        <v>0</v>
      </c>
      <c r="P175" s="436">
        <f>O175*(1-'5'!$E$18)</f>
        <v>0</v>
      </c>
      <c r="Q175" s="436">
        <f>P175*(1-'5'!$E$18)</f>
        <v>0</v>
      </c>
      <c r="R175" s="436">
        <f>Q175*(1-'5'!$E$18)</f>
        <v>0</v>
      </c>
      <c r="S175" s="436">
        <f>R175*(1-'5'!$E$18)</f>
        <v>0</v>
      </c>
      <c r="T175" s="436">
        <f>S175*(1-'5'!$E$18)</f>
        <v>0</v>
      </c>
      <c r="U175" s="436">
        <f>T175*(1-'5'!$E$18)</f>
        <v>0</v>
      </c>
      <c r="V175" s="436">
        <f>U175*(1-'5'!$E$18)</f>
        <v>0</v>
      </c>
      <c r="W175" s="436">
        <f>V175*(1-'5'!$E$18)</f>
        <v>0</v>
      </c>
      <c r="X175" s="436">
        <f>W175*(1-'5'!$E$18)</f>
        <v>0</v>
      </c>
      <c r="Y175" s="436">
        <f>X175*(1-'5'!$E$18)</f>
        <v>0</v>
      </c>
      <c r="Z175" s="436">
        <f>Y175*(1-'5'!$E$18)</f>
        <v>0</v>
      </c>
      <c r="AA175" s="436">
        <f>Z175*(1-'5'!$E$18)</f>
        <v>0</v>
      </c>
      <c r="AB175" s="436">
        <f>AA175*(1-'5'!$E$18)</f>
        <v>0</v>
      </c>
      <c r="AC175" s="436">
        <f>AB175*(1-'5'!$E$18)</f>
        <v>0</v>
      </c>
      <c r="AD175" s="436">
        <f>AC175*(1-'5'!$E$18)</f>
        <v>0</v>
      </c>
      <c r="AE175" s="436">
        <f>AD175*(1-'5'!$E$18)</f>
        <v>0</v>
      </c>
      <c r="AF175" s="436">
        <f>AE175*(1-'5'!$E$18)</f>
        <v>0</v>
      </c>
      <c r="AG175" s="436">
        <f>AF175*(1-'5'!$E$18)</f>
        <v>0</v>
      </c>
      <c r="AH175" s="393">
        <f t="shared" si="24"/>
        <v>0</v>
      </c>
      <c r="AI175" s="144"/>
    </row>
    <row r="176" spans="2:35" s="124" customFormat="1">
      <c r="B176" s="434">
        <f>'4'!H42</f>
        <v>0</v>
      </c>
      <c r="C176" s="435">
        <f t="shared" si="25"/>
        <v>0</v>
      </c>
      <c r="D176" s="436">
        <f>D142*'5'!$E$17</f>
        <v>0</v>
      </c>
      <c r="E176" s="436">
        <f>D176*(1-'5'!$E$18)</f>
        <v>0</v>
      </c>
      <c r="F176" s="436">
        <f>E176*(1-'5'!$E$18)</f>
        <v>0</v>
      </c>
      <c r="G176" s="436">
        <f>F176*(1-'5'!$E$18)</f>
        <v>0</v>
      </c>
      <c r="H176" s="436">
        <f>G176*(1-'5'!$E$18)</f>
        <v>0</v>
      </c>
      <c r="I176" s="436">
        <f>H176*(1-'5'!$E$18)</f>
        <v>0</v>
      </c>
      <c r="J176" s="436">
        <f>I176*(1-'5'!$E$18)</f>
        <v>0</v>
      </c>
      <c r="K176" s="436">
        <f>J176*(1-'5'!$E$18)</f>
        <v>0</v>
      </c>
      <c r="L176" s="436">
        <f>K176*(1-'5'!$E$18)</f>
        <v>0</v>
      </c>
      <c r="M176" s="436">
        <f>L176*(1-'5'!$E$18)</f>
        <v>0</v>
      </c>
      <c r="N176" s="436">
        <f>M176*(1-'5'!$E$18)</f>
        <v>0</v>
      </c>
      <c r="O176" s="436">
        <f>N176*(1-'5'!$E$18)</f>
        <v>0</v>
      </c>
      <c r="P176" s="436">
        <f>O176*(1-'5'!$E$18)</f>
        <v>0</v>
      </c>
      <c r="Q176" s="436">
        <f>P176*(1-'5'!$E$18)</f>
        <v>0</v>
      </c>
      <c r="R176" s="436">
        <f>Q176*(1-'5'!$E$18)</f>
        <v>0</v>
      </c>
      <c r="S176" s="436">
        <f>R176*(1-'5'!$E$18)</f>
        <v>0</v>
      </c>
      <c r="T176" s="436">
        <f>S176*(1-'5'!$E$18)</f>
        <v>0</v>
      </c>
      <c r="U176" s="436">
        <f>T176*(1-'5'!$E$18)</f>
        <v>0</v>
      </c>
      <c r="V176" s="436">
        <f>U176*(1-'5'!$E$18)</f>
        <v>0</v>
      </c>
      <c r="W176" s="436">
        <f>V176*(1-'5'!$E$18)</f>
        <v>0</v>
      </c>
      <c r="X176" s="436">
        <f>W176*(1-'5'!$E$18)</f>
        <v>0</v>
      </c>
      <c r="Y176" s="436">
        <f>X176*(1-'5'!$E$18)</f>
        <v>0</v>
      </c>
      <c r="Z176" s="436">
        <f>Y176*(1-'5'!$E$18)</f>
        <v>0</v>
      </c>
      <c r="AA176" s="436">
        <f>Z176*(1-'5'!$E$18)</f>
        <v>0</v>
      </c>
      <c r="AB176" s="436">
        <f>AA176*(1-'5'!$E$18)</f>
        <v>0</v>
      </c>
      <c r="AC176" s="436">
        <f>AB176*(1-'5'!$E$18)</f>
        <v>0</v>
      </c>
      <c r="AD176" s="436">
        <f>AC176*(1-'5'!$E$18)</f>
        <v>0</v>
      </c>
      <c r="AE176" s="436">
        <f>AD176*(1-'5'!$E$18)</f>
        <v>0</v>
      </c>
      <c r="AF176" s="436">
        <f>AE176*(1-'5'!$E$18)</f>
        <v>0</v>
      </c>
      <c r="AG176" s="436">
        <f>AF176*(1-'5'!$E$18)</f>
        <v>0</v>
      </c>
      <c r="AH176" s="393">
        <f t="shared" si="24"/>
        <v>0</v>
      </c>
      <c r="AI176" s="144"/>
    </row>
    <row r="177" spans="2:36" s="124" customFormat="1">
      <c r="B177" s="434">
        <f>'4'!H43</f>
        <v>0</v>
      </c>
      <c r="C177" s="435">
        <f t="shared" si="25"/>
        <v>0</v>
      </c>
      <c r="D177" s="436">
        <f>D143*'5'!$E$17</f>
        <v>0</v>
      </c>
      <c r="E177" s="436">
        <f>D177*(1-'5'!$E$18)</f>
        <v>0</v>
      </c>
      <c r="F177" s="436">
        <f>E177*(1-'5'!$E$18)</f>
        <v>0</v>
      </c>
      <c r="G177" s="436">
        <f>F177*(1-'5'!$E$18)</f>
        <v>0</v>
      </c>
      <c r="H177" s="436">
        <f>G177*(1-'5'!$E$18)</f>
        <v>0</v>
      </c>
      <c r="I177" s="436">
        <f>H177*(1-'5'!$E$18)</f>
        <v>0</v>
      </c>
      <c r="J177" s="436">
        <f>I177*(1-'5'!$E$18)</f>
        <v>0</v>
      </c>
      <c r="K177" s="436">
        <f>J177*(1-'5'!$E$18)</f>
        <v>0</v>
      </c>
      <c r="L177" s="436">
        <f>K177*(1-'5'!$E$18)</f>
        <v>0</v>
      </c>
      <c r="M177" s="436">
        <f>L177*(1-'5'!$E$18)</f>
        <v>0</v>
      </c>
      <c r="N177" s="436">
        <f>M177*(1-'5'!$E$18)</f>
        <v>0</v>
      </c>
      <c r="O177" s="436">
        <f>N177*(1-'5'!$E$18)</f>
        <v>0</v>
      </c>
      <c r="P177" s="436">
        <f>O177*(1-'5'!$E$18)</f>
        <v>0</v>
      </c>
      <c r="Q177" s="436">
        <f>P177*(1-'5'!$E$18)</f>
        <v>0</v>
      </c>
      <c r="R177" s="436">
        <f>Q177*(1-'5'!$E$18)</f>
        <v>0</v>
      </c>
      <c r="S177" s="436">
        <f>R177*(1-'5'!$E$18)</f>
        <v>0</v>
      </c>
      <c r="T177" s="436">
        <f>S177*(1-'5'!$E$18)</f>
        <v>0</v>
      </c>
      <c r="U177" s="436">
        <f>T177*(1-'5'!$E$18)</f>
        <v>0</v>
      </c>
      <c r="V177" s="436">
        <f>U177*(1-'5'!$E$18)</f>
        <v>0</v>
      </c>
      <c r="W177" s="436">
        <f>V177*(1-'5'!$E$18)</f>
        <v>0</v>
      </c>
      <c r="X177" s="436">
        <f>W177*(1-'5'!$E$18)</f>
        <v>0</v>
      </c>
      <c r="Y177" s="436">
        <f>X177*(1-'5'!$E$18)</f>
        <v>0</v>
      </c>
      <c r="Z177" s="436">
        <f>Y177*(1-'5'!$E$18)</f>
        <v>0</v>
      </c>
      <c r="AA177" s="436">
        <f>Z177*(1-'5'!$E$18)</f>
        <v>0</v>
      </c>
      <c r="AB177" s="436">
        <f>AA177*(1-'5'!$E$18)</f>
        <v>0</v>
      </c>
      <c r="AC177" s="436">
        <f>AB177*(1-'5'!$E$18)</f>
        <v>0</v>
      </c>
      <c r="AD177" s="436">
        <f>AC177*(1-'5'!$E$18)</f>
        <v>0</v>
      </c>
      <c r="AE177" s="436">
        <f>AD177*(1-'5'!$E$18)</f>
        <v>0</v>
      </c>
      <c r="AF177" s="436">
        <f>AE177*(1-'5'!$E$18)</f>
        <v>0</v>
      </c>
      <c r="AG177" s="436">
        <f>AF177*(1-'5'!$E$18)</f>
        <v>0</v>
      </c>
      <c r="AH177" s="393">
        <f t="shared" si="24"/>
        <v>0</v>
      </c>
      <c r="AI177" s="144"/>
    </row>
    <row r="178" spans="2:36" s="124" customFormat="1">
      <c r="B178" s="434">
        <f>'4'!H44</f>
        <v>0</v>
      </c>
      <c r="C178" s="435">
        <f t="shared" si="25"/>
        <v>0</v>
      </c>
      <c r="D178" s="436">
        <f>D144*'5'!$E$17</f>
        <v>0</v>
      </c>
      <c r="E178" s="436">
        <f>D178*(1-'5'!$E$18)</f>
        <v>0</v>
      </c>
      <c r="F178" s="436">
        <f>E178*(1-'5'!$E$18)</f>
        <v>0</v>
      </c>
      <c r="G178" s="436">
        <f>F178*(1-'5'!$E$18)</f>
        <v>0</v>
      </c>
      <c r="H178" s="436">
        <f>G178*(1-'5'!$E$18)</f>
        <v>0</v>
      </c>
      <c r="I178" s="436">
        <f>H178*(1-'5'!$E$18)</f>
        <v>0</v>
      </c>
      <c r="J178" s="436">
        <f>I178*(1-'5'!$E$18)</f>
        <v>0</v>
      </c>
      <c r="K178" s="436">
        <f>J178*(1-'5'!$E$18)</f>
        <v>0</v>
      </c>
      <c r="L178" s="436">
        <f>K178*(1-'5'!$E$18)</f>
        <v>0</v>
      </c>
      <c r="M178" s="436">
        <f>L178*(1-'5'!$E$18)</f>
        <v>0</v>
      </c>
      <c r="N178" s="436">
        <f>M178*(1-'5'!$E$18)</f>
        <v>0</v>
      </c>
      <c r="O178" s="436">
        <f>N178*(1-'5'!$E$18)</f>
        <v>0</v>
      </c>
      <c r="P178" s="436">
        <f>O178*(1-'5'!$E$18)</f>
        <v>0</v>
      </c>
      <c r="Q178" s="436">
        <f>P178*(1-'5'!$E$18)</f>
        <v>0</v>
      </c>
      <c r="R178" s="436">
        <f>Q178*(1-'5'!$E$18)</f>
        <v>0</v>
      </c>
      <c r="S178" s="436">
        <f>R178*(1-'5'!$E$18)</f>
        <v>0</v>
      </c>
      <c r="T178" s="436">
        <f>S178*(1-'5'!$E$18)</f>
        <v>0</v>
      </c>
      <c r="U178" s="436">
        <f>T178*(1-'5'!$E$18)</f>
        <v>0</v>
      </c>
      <c r="V178" s="436">
        <f>U178*(1-'5'!$E$18)</f>
        <v>0</v>
      </c>
      <c r="W178" s="436">
        <f>V178*(1-'5'!$E$18)</f>
        <v>0</v>
      </c>
      <c r="X178" s="436">
        <f>W178*(1-'5'!$E$18)</f>
        <v>0</v>
      </c>
      <c r="Y178" s="436">
        <f>X178*(1-'5'!$E$18)</f>
        <v>0</v>
      </c>
      <c r="Z178" s="436">
        <f>Y178*(1-'5'!$E$18)</f>
        <v>0</v>
      </c>
      <c r="AA178" s="436">
        <f>Z178*(1-'5'!$E$18)</f>
        <v>0</v>
      </c>
      <c r="AB178" s="436">
        <f>AA178*(1-'5'!$E$18)</f>
        <v>0</v>
      </c>
      <c r="AC178" s="436">
        <f>AB178*(1-'5'!$E$18)</f>
        <v>0</v>
      </c>
      <c r="AD178" s="436">
        <f>AC178*(1-'5'!$E$18)</f>
        <v>0</v>
      </c>
      <c r="AE178" s="436">
        <f>AD178*(1-'5'!$E$18)</f>
        <v>0</v>
      </c>
      <c r="AF178" s="436">
        <f>AE178*(1-'5'!$E$18)</f>
        <v>0</v>
      </c>
      <c r="AG178" s="436">
        <f>AF178*(1-'5'!$E$18)</f>
        <v>0</v>
      </c>
      <c r="AH178" s="393">
        <f t="shared" si="24"/>
        <v>0</v>
      </c>
      <c r="AI178" s="144"/>
    </row>
    <row r="179" spans="2:36" s="124" customFormat="1">
      <c r="B179" s="434">
        <f>'4'!H45</f>
        <v>0</v>
      </c>
      <c r="C179" s="435">
        <f t="shared" si="25"/>
        <v>0</v>
      </c>
      <c r="D179" s="436">
        <f>D145*'5'!$E$17</f>
        <v>0</v>
      </c>
      <c r="E179" s="436">
        <f>D179*(1-'5'!$E$18)</f>
        <v>0</v>
      </c>
      <c r="F179" s="436">
        <f>E179*(1-'5'!$E$18)</f>
        <v>0</v>
      </c>
      <c r="G179" s="436">
        <f>F179*(1-'5'!$E$18)</f>
        <v>0</v>
      </c>
      <c r="H179" s="436">
        <f>G179*(1-'5'!$E$18)</f>
        <v>0</v>
      </c>
      <c r="I179" s="436">
        <f>H179*(1-'5'!$E$18)</f>
        <v>0</v>
      </c>
      <c r="J179" s="436">
        <f>I179*(1-'5'!$E$18)</f>
        <v>0</v>
      </c>
      <c r="K179" s="436">
        <f>J179*(1-'5'!$E$18)</f>
        <v>0</v>
      </c>
      <c r="L179" s="436">
        <f>K179*(1-'5'!$E$18)</f>
        <v>0</v>
      </c>
      <c r="M179" s="436">
        <f>L179*(1-'5'!$E$18)</f>
        <v>0</v>
      </c>
      <c r="N179" s="436">
        <f>M179*(1-'5'!$E$18)</f>
        <v>0</v>
      </c>
      <c r="O179" s="436">
        <f>N179*(1-'5'!$E$18)</f>
        <v>0</v>
      </c>
      <c r="P179" s="436">
        <f>O179*(1-'5'!$E$18)</f>
        <v>0</v>
      </c>
      <c r="Q179" s="436">
        <f>P179*(1-'5'!$E$18)</f>
        <v>0</v>
      </c>
      <c r="R179" s="436">
        <f>Q179*(1-'5'!$E$18)</f>
        <v>0</v>
      </c>
      <c r="S179" s="436">
        <f>R179*(1-'5'!$E$18)</f>
        <v>0</v>
      </c>
      <c r="T179" s="436">
        <f>S179*(1-'5'!$E$18)</f>
        <v>0</v>
      </c>
      <c r="U179" s="436">
        <f>T179*(1-'5'!$E$18)</f>
        <v>0</v>
      </c>
      <c r="V179" s="436">
        <f>U179*(1-'5'!$E$18)</f>
        <v>0</v>
      </c>
      <c r="W179" s="436">
        <f>V179*(1-'5'!$E$18)</f>
        <v>0</v>
      </c>
      <c r="X179" s="436">
        <f>W179*(1-'5'!$E$18)</f>
        <v>0</v>
      </c>
      <c r="Y179" s="436">
        <f>X179*(1-'5'!$E$18)</f>
        <v>0</v>
      </c>
      <c r="Z179" s="436">
        <f>Y179*(1-'5'!$E$18)</f>
        <v>0</v>
      </c>
      <c r="AA179" s="436">
        <f>Z179*(1-'5'!$E$18)</f>
        <v>0</v>
      </c>
      <c r="AB179" s="436">
        <f>AA179*(1-'5'!$E$18)</f>
        <v>0</v>
      </c>
      <c r="AC179" s="436">
        <f>AB179*(1-'5'!$E$18)</f>
        <v>0</v>
      </c>
      <c r="AD179" s="436">
        <f>AC179*(1-'5'!$E$18)</f>
        <v>0</v>
      </c>
      <c r="AE179" s="436">
        <f>AD179*(1-'5'!$E$18)</f>
        <v>0</v>
      </c>
      <c r="AF179" s="436">
        <f>AE179*(1-'5'!$E$18)</f>
        <v>0</v>
      </c>
      <c r="AG179" s="436">
        <f>AF179*(1-'5'!$E$18)</f>
        <v>0</v>
      </c>
      <c r="AH179" s="393">
        <f t="shared" si="24"/>
        <v>0</v>
      </c>
      <c r="AI179" s="144"/>
    </row>
    <row r="180" spans="2:36" s="124" customFormat="1">
      <c r="B180" s="434">
        <f>'4'!H46</f>
        <v>0</v>
      </c>
      <c r="C180" s="435">
        <f t="shared" si="25"/>
        <v>0</v>
      </c>
      <c r="D180" s="436">
        <f>D146*'5'!$E$17</f>
        <v>0</v>
      </c>
      <c r="E180" s="436">
        <f>D180*(1-'5'!$E$18)</f>
        <v>0</v>
      </c>
      <c r="F180" s="436">
        <f>E180*(1-'5'!$E$18)</f>
        <v>0</v>
      </c>
      <c r="G180" s="436">
        <f>F180*(1-'5'!$E$18)</f>
        <v>0</v>
      </c>
      <c r="H180" s="436">
        <f>G180*(1-'5'!$E$18)</f>
        <v>0</v>
      </c>
      <c r="I180" s="436">
        <f>H180*(1-'5'!$E$18)</f>
        <v>0</v>
      </c>
      <c r="J180" s="436">
        <f>I180*(1-'5'!$E$18)</f>
        <v>0</v>
      </c>
      <c r="K180" s="436">
        <f>J180*(1-'5'!$E$18)</f>
        <v>0</v>
      </c>
      <c r="L180" s="436">
        <f>K180*(1-'5'!$E$18)</f>
        <v>0</v>
      </c>
      <c r="M180" s="436">
        <f>L180*(1-'5'!$E$18)</f>
        <v>0</v>
      </c>
      <c r="N180" s="436">
        <f>M180*(1-'5'!$E$18)</f>
        <v>0</v>
      </c>
      <c r="O180" s="436">
        <f>N180*(1-'5'!$E$18)</f>
        <v>0</v>
      </c>
      <c r="P180" s="436">
        <f>O180*(1-'5'!$E$18)</f>
        <v>0</v>
      </c>
      <c r="Q180" s="436">
        <f>P180*(1-'5'!$E$18)</f>
        <v>0</v>
      </c>
      <c r="R180" s="436">
        <f>Q180*(1-'5'!$E$18)</f>
        <v>0</v>
      </c>
      <c r="S180" s="436">
        <f>R180*(1-'5'!$E$18)</f>
        <v>0</v>
      </c>
      <c r="T180" s="436">
        <f>S180*(1-'5'!$E$18)</f>
        <v>0</v>
      </c>
      <c r="U180" s="436">
        <f>T180*(1-'5'!$E$18)</f>
        <v>0</v>
      </c>
      <c r="V180" s="436">
        <f>U180*(1-'5'!$E$18)</f>
        <v>0</v>
      </c>
      <c r="W180" s="436">
        <f>V180*(1-'5'!$E$18)</f>
        <v>0</v>
      </c>
      <c r="X180" s="436">
        <f>W180*(1-'5'!$E$18)</f>
        <v>0</v>
      </c>
      <c r="Y180" s="436">
        <f>X180*(1-'5'!$E$18)</f>
        <v>0</v>
      </c>
      <c r="Z180" s="436">
        <f>Y180*(1-'5'!$E$18)</f>
        <v>0</v>
      </c>
      <c r="AA180" s="436">
        <f>Z180*(1-'5'!$E$18)</f>
        <v>0</v>
      </c>
      <c r="AB180" s="436">
        <f>AA180*(1-'5'!$E$18)</f>
        <v>0</v>
      </c>
      <c r="AC180" s="436">
        <f>AB180*(1-'5'!$E$18)</f>
        <v>0</v>
      </c>
      <c r="AD180" s="436">
        <f>AC180*(1-'5'!$E$18)</f>
        <v>0</v>
      </c>
      <c r="AE180" s="436">
        <f>AD180*(1-'5'!$E$18)</f>
        <v>0</v>
      </c>
      <c r="AF180" s="436">
        <f>AE180*(1-'5'!$E$18)</f>
        <v>0</v>
      </c>
      <c r="AG180" s="436">
        <f>AF180*(1-'5'!$E$18)</f>
        <v>0</v>
      </c>
      <c r="AH180" s="393">
        <f t="shared" si="24"/>
        <v>0</v>
      </c>
      <c r="AI180" s="144"/>
    </row>
    <row r="181" spans="2:36" s="124" customFormat="1">
      <c r="B181" s="434">
        <f>'4'!H47</f>
        <v>0</v>
      </c>
      <c r="C181" s="435">
        <f t="shared" si="25"/>
        <v>0</v>
      </c>
      <c r="D181" s="436">
        <f>D147*'5'!$E$17</f>
        <v>0</v>
      </c>
      <c r="E181" s="436">
        <f>D181*(1-'5'!$E$18)</f>
        <v>0</v>
      </c>
      <c r="F181" s="436">
        <f>E181*(1-'5'!$E$18)</f>
        <v>0</v>
      </c>
      <c r="G181" s="436">
        <f>F181*(1-'5'!$E$18)</f>
        <v>0</v>
      </c>
      <c r="H181" s="436">
        <f>G181*(1-'5'!$E$18)</f>
        <v>0</v>
      </c>
      <c r="I181" s="436">
        <f>H181*(1-'5'!$E$18)</f>
        <v>0</v>
      </c>
      <c r="J181" s="436">
        <f>I181*(1-'5'!$E$18)</f>
        <v>0</v>
      </c>
      <c r="K181" s="436">
        <f>J181*(1-'5'!$E$18)</f>
        <v>0</v>
      </c>
      <c r="L181" s="436">
        <f>K181*(1-'5'!$E$18)</f>
        <v>0</v>
      </c>
      <c r="M181" s="436">
        <f>L181*(1-'5'!$E$18)</f>
        <v>0</v>
      </c>
      <c r="N181" s="436">
        <f>M181*(1-'5'!$E$18)</f>
        <v>0</v>
      </c>
      <c r="O181" s="436">
        <f>N181*(1-'5'!$E$18)</f>
        <v>0</v>
      </c>
      <c r="P181" s="436">
        <f>O181*(1-'5'!$E$18)</f>
        <v>0</v>
      </c>
      <c r="Q181" s="436">
        <f>P181*(1-'5'!$E$18)</f>
        <v>0</v>
      </c>
      <c r="R181" s="436">
        <f>Q181*(1-'5'!$E$18)</f>
        <v>0</v>
      </c>
      <c r="S181" s="436">
        <f>R181*(1-'5'!$E$18)</f>
        <v>0</v>
      </c>
      <c r="T181" s="436">
        <f>S181*(1-'5'!$E$18)</f>
        <v>0</v>
      </c>
      <c r="U181" s="436">
        <f>T181*(1-'5'!$E$18)</f>
        <v>0</v>
      </c>
      <c r="V181" s="436">
        <f>U181*(1-'5'!$E$18)</f>
        <v>0</v>
      </c>
      <c r="W181" s="436">
        <f>V181*(1-'5'!$E$18)</f>
        <v>0</v>
      </c>
      <c r="X181" s="436">
        <f>W181*(1-'5'!$E$18)</f>
        <v>0</v>
      </c>
      <c r="Y181" s="436">
        <f>X181*(1-'5'!$E$18)</f>
        <v>0</v>
      </c>
      <c r="Z181" s="436">
        <f>Y181*(1-'5'!$E$18)</f>
        <v>0</v>
      </c>
      <c r="AA181" s="436">
        <f>Z181*(1-'5'!$E$18)</f>
        <v>0</v>
      </c>
      <c r="AB181" s="436">
        <f>AA181*(1-'5'!$E$18)</f>
        <v>0</v>
      </c>
      <c r="AC181" s="436">
        <f>AB181*(1-'5'!$E$18)</f>
        <v>0</v>
      </c>
      <c r="AD181" s="436">
        <f>AC181*(1-'5'!$E$18)</f>
        <v>0</v>
      </c>
      <c r="AE181" s="436">
        <f>AD181*(1-'5'!$E$18)</f>
        <v>0</v>
      </c>
      <c r="AF181" s="436">
        <f>AE181*(1-'5'!$E$18)</f>
        <v>0</v>
      </c>
      <c r="AG181" s="436">
        <f>AF181*(1-'5'!$E$18)</f>
        <v>0</v>
      </c>
      <c r="AH181" s="393">
        <f t="shared" si="24"/>
        <v>0</v>
      </c>
      <c r="AI181" s="144"/>
      <c r="AJ181" s="437"/>
    </row>
    <row r="182" spans="2:36" s="124" customFormat="1">
      <c r="B182" s="434">
        <f>'4'!H48</f>
        <v>0</v>
      </c>
      <c r="C182" s="435">
        <f t="shared" si="25"/>
        <v>0</v>
      </c>
      <c r="D182" s="436">
        <f>D148*'5'!$E$17</f>
        <v>0</v>
      </c>
      <c r="E182" s="436">
        <f>D182*(1-'5'!$E$18)</f>
        <v>0</v>
      </c>
      <c r="F182" s="436">
        <f>E182*(1-'5'!$E$18)</f>
        <v>0</v>
      </c>
      <c r="G182" s="436">
        <f>F182*(1-'5'!$E$18)</f>
        <v>0</v>
      </c>
      <c r="H182" s="436">
        <f>G182*(1-'5'!$E$18)</f>
        <v>0</v>
      </c>
      <c r="I182" s="436">
        <f>H182*(1-'5'!$E$18)</f>
        <v>0</v>
      </c>
      <c r="J182" s="436">
        <f>I182*(1-'5'!$E$18)</f>
        <v>0</v>
      </c>
      <c r="K182" s="436">
        <f>J182*(1-'5'!$E$18)</f>
        <v>0</v>
      </c>
      <c r="L182" s="436">
        <f>K182*(1-'5'!$E$18)</f>
        <v>0</v>
      </c>
      <c r="M182" s="436">
        <f>L182*(1-'5'!$E$18)</f>
        <v>0</v>
      </c>
      <c r="N182" s="436">
        <f>M182*(1-'5'!$E$18)</f>
        <v>0</v>
      </c>
      <c r="O182" s="436">
        <f>N182*(1-'5'!$E$18)</f>
        <v>0</v>
      </c>
      <c r="P182" s="436">
        <f>O182*(1-'5'!$E$18)</f>
        <v>0</v>
      </c>
      <c r="Q182" s="436">
        <f>P182*(1-'5'!$E$18)</f>
        <v>0</v>
      </c>
      <c r="R182" s="436">
        <f>Q182*(1-'5'!$E$18)</f>
        <v>0</v>
      </c>
      <c r="S182" s="436">
        <f>R182*(1-'5'!$E$18)</f>
        <v>0</v>
      </c>
      <c r="T182" s="436">
        <f>S182*(1-'5'!$E$18)</f>
        <v>0</v>
      </c>
      <c r="U182" s="436">
        <f>T182*(1-'5'!$E$18)</f>
        <v>0</v>
      </c>
      <c r="V182" s="436">
        <f>U182*(1-'5'!$E$18)</f>
        <v>0</v>
      </c>
      <c r="W182" s="436">
        <f>V182*(1-'5'!$E$18)</f>
        <v>0</v>
      </c>
      <c r="X182" s="436">
        <f>W182*(1-'5'!$E$18)</f>
        <v>0</v>
      </c>
      <c r="Y182" s="436">
        <f>X182*(1-'5'!$E$18)</f>
        <v>0</v>
      </c>
      <c r="Z182" s="436">
        <f>Y182*(1-'5'!$E$18)</f>
        <v>0</v>
      </c>
      <c r="AA182" s="436">
        <f>Z182*(1-'5'!$E$18)</f>
        <v>0</v>
      </c>
      <c r="AB182" s="436">
        <f>AA182*(1-'5'!$E$18)</f>
        <v>0</v>
      </c>
      <c r="AC182" s="436">
        <f>AB182*(1-'5'!$E$18)</f>
        <v>0</v>
      </c>
      <c r="AD182" s="436">
        <f>AC182*(1-'5'!$E$18)</f>
        <v>0</v>
      </c>
      <c r="AE182" s="436">
        <f>AD182*(1-'5'!$E$18)</f>
        <v>0</v>
      </c>
      <c r="AF182" s="436">
        <f>AE182*(1-'5'!$E$18)</f>
        <v>0</v>
      </c>
      <c r="AG182" s="436">
        <f>AF182*(1-'5'!$E$18)</f>
        <v>0</v>
      </c>
      <c r="AH182" s="393">
        <f t="shared" si="24"/>
        <v>0</v>
      </c>
      <c r="AI182" s="144"/>
    </row>
    <row r="183" spans="2:36" s="124" customFormat="1">
      <c r="B183" s="434">
        <f>'4'!H49</f>
        <v>0</v>
      </c>
      <c r="C183" s="435">
        <f t="shared" si="25"/>
        <v>0</v>
      </c>
      <c r="D183" s="436">
        <f>D149*'5'!$E$17</f>
        <v>0</v>
      </c>
      <c r="E183" s="436">
        <f>D183*(1-'5'!$E$18)</f>
        <v>0</v>
      </c>
      <c r="F183" s="436">
        <f>E183*(1-'5'!$E$18)</f>
        <v>0</v>
      </c>
      <c r="G183" s="436">
        <f>F183*(1-'5'!$E$18)</f>
        <v>0</v>
      </c>
      <c r="H183" s="436">
        <f>G183*(1-'5'!$E$18)</f>
        <v>0</v>
      </c>
      <c r="I183" s="436">
        <f>H183*(1-'5'!$E$18)</f>
        <v>0</v>
      </c>
      <c r="J183" s="436">
        <f>I183*(1-'5'!$E$18)</f>
        <v>0</v>
      </c>
      <c r="K183" s="436">
        <f>J183*(1-'5'!$E$18)</f>
        <v>0</v>
      </c>
      <c r="L183" s="436">
        <f>K183*(1-'5'!$E$18)</f>
        <v>0</v>
      </c>
      <c r="M183" s="436">
        <f>L183*(1-'5'!$E$18)</f>
        <v>0</v>
      </c>
      <c r="N183" s="436">
        <f>M183*(1-'5'!$E$18)</f>
        <v>0</v>
      </c>
      <c r="O183" s="436">
        <f>N183*(1-'5'!$E$18)</f>
        <v>0</v>
      </c>
      <c r="P183" s="436">
        <f>O183*(1-'5'!$E$18)</f>
        <v>0</v>
      </c>
      <c r="Q183" s="436">
        <f>P183*(1-'5'!$E$18)</f>
        <v>0</v>
      </c>
      <c r="R183" s="436">
        <f>Q183*(1-'5'!$E$18)</f>
        <v>0</v>
      </c>
      <c r="S183" s="436">
        <f>R183*(1-'5'!$E$18)</f>
        <v>0</v>
      </c>
      <c r="T183" s="436">
        <f>S183*(1-'5'!$E$18)</f>
        <v>0</v>
      </c>
      <c r="U183" s="436">
        <f>T183*(1-'5'!$E$18)</f>
        <v>0</v>
      </c>
      <c r="V183" s="436">
        <f>U183*(1-'5'!$E$18)</f>
        <v>0</v>
      </c>
      <c r="W183" s="436">
        <f>V183*(1-'5'!$E$18)</f>
        <v>0</v>
      </c>
      <c r="X183" s="436">
        <f>W183*(1-'5'!$E$18)</f>
        <v>0</v>
      </c>
      <c r="Y183" s="436">
        <f>X183*(1-'5'!$E$18)</f>
        <v>0</v>
      </c>
      <c r="Z183" s="436">
        <f>Y183*(1-'5'!$E$18)</f>
        <v>0</v>
      </c>
      <c r="AA183" s="436">
        <f>Z183*(1-'5'!$E$18)</f>
        <v>0</v>
      </c>
      <c r="AB183" s="436">
        <f>AA183*(1-'5'!$E$18)</f>
        <v>0</v>
      </c>
      <c r="AC183" s="436">
        <f>AB183*(1-'5'!$E$18)</f>
        <v>0</v>
      </c>
      <c r="AD183" s="436">
        <f>AC183*(1-'5'!$E$18)</f>
        <v>0</v>
      </c>
      <c r="AE183" s="436">
        <f>AD183*(1-'5'!$E$18)</f>
        <v>0</v>
      </c>
      <c r="AF183" s="436">
        <f>AE183*(1-'5'!$E$18)</f>
        <v>0</v>
      </c>
      <c r="AG183" s="436">
        <f>AF183*(1-'5'!$E$18)</f>
        <v>0</v>
      </c>
      <c r="AH183" s="393">
        <f t="shared" si="24"/>
        <v>0</v>
      </c>
      <c r="AI183" s="144"/>
    </row>
    <row r="184" spans="2:36" s="124" customFormat="1">
      <c r="B184" s="434">
        <f>'4'!H50</f>
        <v>0</v>
      </c>
      <c r="C184" s="435">
        <f t="shared" si="25"/>
        <v>0</v>
      </c>
      <c r="D184" s="436">
        <f>D150*'5'!$E$17</f>
        <v>0</v>
      </c>
      <c r="E184" s="436">
        <f>D184*(1-'5'!$E$18)</f>
        <v>0</v>
      </c>
      <c r="F184" s="436">
        <f>E184*(1-'5'!$E$18)</f>
        <v>0</v>
      </c>
      <c r="G184" s="436">
        <f>F184*(1-'5'!$E$18)</f>
        <v>0</v>
      </c>
      <c r="H184" s="436">
        <f>G184*(1-'5'!$E$18)</f>
        <v>0</v>
      </c>
      <c r="I184" s="436">
        <f>H184*(1-'5'!$E$18)</f>
        <v>0</v>
      </c>
      <c r="J184" s="436">
        <f>I184*(1-'5'!$E$18)</f>
        <v>0</v>
      </c>
      <c r="K184" s="436">
        <f>J184*(1-'5'!$E$18)</f>
        <v>0</v>
      </c>
      <c r="L184" s="436">
        <f>K184*(1-'5'!$E$18)</f>
        <v>0</v>
      </c>
      <c r="M184" s="436">
        <f>L184*(1-'5'!$E$18)</f>
        <v>0</v>
      </c>
      <c r="N184" s="436">
        <f>M184*(1-'5'!$E$18)</f>
        <v>0</v>
      </c>
      <c r="O184" s="436">
        <f>N184*(1-'5'!$E$18)</f>
        <v>0</v>
      </c>
      <c r="P184" s="436">
        <f>O184*(1-'5'!$E$18)</f>
        <v>0</v>
      </c>
      <c r="Q184" s="436">
        <f>P184*(1-'5'!$E$18)</f>
        <v>0</v>
      </c>
      <c r="R184" s="436">
        <f>Q184*(1-'5'!$E$18)</f>
        <v>0</v>
      </c>
      <c r="S184" s="436">
        <f>R184*(1-'5'!$E$18)</f>
        <v>0</v>
      </c>
      <c r="T184" s="436">
        <f>S184*(1-'5'!$E$18)</f>
        <v>0</v>
      </c>
      <c r="U184" s="436">
        <f>T184*(1-'5'!$E$18)</f>
        <v>0</v>
      </c>
      <c r="V184" s="436">
        <f>U184*(1-'5'!$E$18)</f>
        <v>0</v>
      </c>
      <c r="W184" s="436">
        <f>V184*(1-'5'!$E$18)</f>
        <v>0</v>
      </c>
      <c r="X184" s="436">
        <f>W184*(1-'5'!$E$18)</f>
        <v>0</v>
      </c>
      <c r="Y184" s="436">
        <f>X184*(1-'5'!$E$18)</f>
        <v>0</v>
      </c>
      <c r="Z184" s="436">
        <f>Y184*(1-'5'!$E$18)</f>
        <v>0</v>
      </c>
      <c r="AA184" s="436">
        <f>Z184*(1-'5'!$E$18)</f>
        <v>0</v>
      </c>
      <c r="AB184" s="436">
        <f>AA184*(1-'5'!$E$18)</f>
        <v>0</v>
      </c>
      <c r="AC184" s="436">
        <f>AB184*(1-'5'!$E$18)</f>
        <v>0</v>
      </c>
      <c r="AD184" s="436">
        <f>AC184*(1-'5'!$E$18)</f>
        <v>0</v>
      </c>
      <c r="AE184" s="436">
        <f>AD184*(1-'5'!$E$18)</f>
        <v>0</v>
      </c>
      <c r="AF184" s="436">
        <f>AE184*(1-'5'!$E$18)</f>
        <v>0</v>
      </c>
      <c r="AG184" s="436">
        <f>AF184*(1-'5'!$E$18)</f>
        <v>0</v>
      </c>
      <c r="AH184" s="393">
        <f t="shared" si="24"/>
        <v>0</v>
      </c>
      <c r="AI184" s="144"/>
    </row>
    <row r="185" spans="2:36" s="124" customFormat="1">
      <c r="B185" s="434">
        <f>'4'!H51</f>
        <v>0</v>
      </c>
      <c r="C185" s="435">
        <f t="shared" si="25"/>
        <v>0</v>
      </c>
      <c r="D185" s="436">
        <f>D151*'5'!$E$17</f>
        <v>0</v>
      </c>
      <c r="E185" s="436">
        <f>D185*(1-'5'!$E$18)</f>
        <v>0</v>
      </c>
      <c r="F185" s="436">
        <f>E185*(1-'5'!$E$18)</f>
        <v>0</v>
      </c>
      <c r="G185" s="436">
        <f>F185*(1-'5'!$E$18)</f>
        <v>0</v>
      </c>
      <c r="H185" s="436">
        <f>G185*(1-'5'!$E$18)</f>
        <v>0</v>
      </c>
      <c r="I185" s="436">
        <f>H185*(1-'5'!$E$18)</f>
        <v>0</v>
      </c>
      <c r="J185" s="436">
        <f>I185*(1-'5'!$E$18)</f>
        <v>0</v>
      </c>
      <c r="K185" s="436">
        <f>J185*(1-'5'!$E$18)</f>
        <v>0</v>
      </c>
      <c r="L185" s="436">
        <f>K185*(1-'5'!$E$18)</f>
        <v>0</v>
      </c>
      <c r="M185" s="436">
        <f>L185*(1-'5'!$E$18)</f>
        <v>0</v>
      </c>
      <c r="N185" s="436">
        <f>M185*(1-'5'!$E$18)</f>
        <v>0</v>
      </c>
      <c r="O185" s="436">
        <f>N185*(1-'5'!$E$18)</f>
        <v>0</v>
      </c>
      <c r="P185" s="436">
        <f>O185*(1-'5'!$E$18)</f>
        <v>0</v>
      </c>
      <c r="Q185" s="436">
        <f>P185*(1-'5'!$E$18)</f>
        <v>0</v>
      </c>
      <c r="R185" s="436">
        <f>Q185*(1-'5'!$E$18)</f>
        <v>0</v>
      </c>
      <c r="S185" s="436">
        <f>R185*(1-'5'!$E$18)</f>
        <v>0</v>
      </c>
      <c r="T185" s="436">
        <f>S185*(1-'5'!$E$18)</f>
        <v>0</v>
      </c>
      <c r="U185" s="436">
        <f>T185*(1-'5'!$E$18)</f>
        <v>0</v>
      </c>
      <c r="V185" s="436">
        <f>U185*(1-'5'!$E$18)</f>
        <v>0</v>
      </c>
      <c r="W185" s="436">
        <f>V185*(1-'5'!$E$18)</f>
        <v>0</v>
      </c>
      <c r="X185" s="436">
        <f>W185*(1-'5'!$E$18)</f>
        <v>0</v>
      </c>
      <c r="Y185" s="436">
        <f>X185*(1-'5'!$E$18)</f>
        <v>0</v>
      </c>
      <c r="Z185" s="436">
        <f>Y185*(1-'5'!$E$18)</f>
        <v>0</v>
      </c>
      <c r="AA185" s="436">
        <f>Z185*(1-'5'!$E$18)</f>
        <v>0</v>
      </c>
      <c r="AB185" s="436">
        <f>AA185*(1-'5'!$E$18)</f>
        <v>0</v>
      </c>
      <c r="AC185" s="436">
        <f>AB185*(1-'5'!$E$18)</f>
        <v>0</v>
      </c>
      <c r="AD185" s="436">
        <f>AC185*(1-'5'!$E$18)</f>
        <v>0</v>
      </c>
      <c r="AE185" s="436">
        <f>AD185*(1-'5'!$E$18)</f>
        <v>0</v>
      </c>
      <c r="AF185" s="436">
        <f>AE185*(1-'5'!$E$18)</f>
        <v>0</v>
      </c>
      <c r="AG185" s="436">
        <f>AF185*(1-'5'!$E$18)</f>
        <v>0</v>
      </c>
      <c r="AH185" s="393">
        <f t="shared" si="24"/>
        <v>0</v>
      </c>
      <c r="AI185" s="144"/>
    </row>
    <row r="186" spans="2:36" s="124" customFormat="1">
      <c r="B186" s="434">
        <f>'4'!H52</f>
        <v>0</v>
      </c>
      <c r="C186" s="435">
        <f t="shared" si="25"/>
        <v>0</v>
      </c>
      <c r="D186" s="436">
        <f>D152*'5'!$E$17</f>
        <v>0</v>
      </c>
      <c r="E186" s="436">
        <f>D186*(1-'5'!$E$18)</f>
        <v>0</v>
      </c>
      <c r="F186" s="436">
        <f>E186*(1-'5'!$E$18)</f>
        <v>0</v>
      </c>
      <c r="G186" s="436">
        <f>F186*(1-'5'!$E$18)</f>
        <v>0</v>
      </c>
      <c r="H186" s="436">
        <f>G186*(1-'5'!$E$18)</f>
        <v>0</v>
      </c>
      <c r="I186" s="436">
        <f>H186*(1-'5'!$E$18)</f>
        <v>0</v>
      </c>
      <c r="J186" s="436">
        <f>I186*(1-'5'!$E$18)</f>
        <v>0</v>
      </c>
      <c r="K186" s="436">
        <f>J186*(1-'5'!$E$18)</f>
        <v>0</v>
      </c>
      <c r="L186" s="436">
        <f>K186*(1-'5'!$E$18)</f>
        <v>0</v>
      </c>
      <c r="M186" s="436">
        <f>L186*(1-'5'!$E$18)</f>
        <v>0</v>
      </c>
      <c r="N186" s="436">
        <f>M186*(1-'5'!$E$18)</f>
        <v>0</v>
      </c>
      <c r="O186" s="436">
        <f>N186*(1-'5'!$E$18)</f>
        <v>0</v>
      </c>
      <c r="P186" s="436">
        <f>O186*(1-'5'!$E$18)</f>
        <v>0</v>
      </c>
      <c r="Q186" s="436">
        <f>P186*(1-'5'!$E$18)</f>
        <v>0</v>
      </c>
      <c r="R186" s="436">
        <f>Q186*(1-'5'!$E$18)</f>
        <v>0</v>
      </c>
      <c r="S186" s="436">
        <f>R186*(1-'5'!$E$18)</f>
        <v>0</v>
      </c>
      <c r="T186" s="436">
        <f>S186*(1-'5'!$E$18)</f>
        <v>0</v>
      </c>
      <c r="U186" s="436">
        <f>T186*(1-'5'!$E$18)</f>
        <v>0</v>
      </c>
      <c r="V186" s="436">
        <f>U186*(1-'5'!$E$18)</f>
        <v>0</v>
      </c>
      <c r="W186" s="436">
        <f>V186*(1-'5'!$E$18)</f>
        <v>0</v>
      </c>
      <c r="X186" s="436">
        <f>W186*(1-'5'!$E$18)</f>
        <v>0</v>
      </c>
      <c r="Y186" s="436">
        <f>X186*(1-'5'!$E$18)</f>
        <v>0</v>
      </c>
      <c r="Z186" s="436">
        <f>Y186*(1-'5'!$E$18)</f>
        <v>0</v>
      </c>
      <c r="AA186" s="436">
        <f>Z186*(1-'5'!$E$18)</f>
        <v>0</v>
      </c>
      <c r="AB186" s="436">
        <f>AA186*(1-'5'!$E$18)</f>
        <v>0</v>
      </c>
      <c r="AC186" s="436">
        <f>AB186*(1-'5'!$E$18)</f>
        <v>0</v>
      </c>
      <c r="AD186" s="436">
        <f>AC186*(1-'5'!$E$18)</f>
        <v>0</v>
      </c>
      <c r="AE186" s="436">
        <f>AD186*(1-'5'!$E$18)</f>
        <v>0</v>
      </c>
      <c r="AF186" s="436">
        <f>AE186*(1-'5'!$E$18)</f>
        <v>0</v>
      </c>
      <c r="AG186" s="436">
        <f>AF186*(1-'5'!$E$18)</f>
        <v>0</v>
      </c>
      <c r="AH186" s="393">
        <f t="shared" si="24"/>
        <v>0</v>
      </c>
      <c r="AI186" s="144"/>
    </row>
    <row r="187" spans="2:36" s="124" customFormat="1">
      <c r="B187" s="434">
        <f>'4'!H53</f>
        <v>0</v>
      </c>
      <c r="C187" s="435">
        <f t="shared" si="25"/>
        <v>0</v>
      </c>
      <c r="D187" s="436">
        <f>D153*'5'!$E$17</f>
        <v>0</v>
      </c>
      <c r="E187" s="436">
        <f>D187*(1-'5'!$E$18)</f>
        <v>0</v>
      </c>
      <c r="F187" s="436">
        <f>E187*(1-'5'!$E$18)</f>
        <v>0</v>
      </c>
      <c r="G187" s="436">
        <f>F187*(1-'5'!$E$18)</f>
        <v>0</v>
      </c>
      <c r="H187" s="436">
        <f>G187*(1-'5'!$E$18)</f>
        <v>0</v>
      </c>
      <c r="I187" s="436">
        <f>H187*(1-'5'!$E$18)</f>
        <v>0</v>
      </c>
      <c r="J187" s="436">
        <f>I187*(1-'5'!$E$18)</f>
        <v>0</v>
      </c>
      <c r="K187" s="436">
        <f>J187*(1-'5'!$E$18)</f>
        <v>0</v>
      </c>
      <c r="L187" s="436">
        <f>K187*(1-'5'!$E$18)</f>
        <v>0</v>
      </c>
      <c r="M187" s="436">
        <f>L187*(1-'5'!$E$18)</f>
        <v>0</v>
      </c>
      <c r="N187" s="436">
        <f>M187*(1-'5'!$E$18)</f>
        <v>0</v>
      </c>
      <c r="O187" s="436">
        <f>N187*(1-'5'!$E$18)</f>
        <v>0</v>
      </c>
      <c r="P187" s="436">
        <f>O187*(1-'5'!$E$18)</f>
        <v>0</v>
      </c>
      <c r="Q187" s="436">
        <f>P187*(1-'5'!$E$18)</f>
        <v>0</v>
      </c>
      <c r="R187" s="436">
        <f>Q187*(1-'5'!$E$18)</f>
        <v>0</v>
      </c>
      <c r="S187" s="436">
        <f>R187*(1-'5'!$E$18)</f>
        <v>0</v>
      </c>
      <c r="T187" s="436">
        <f>S187*(1-'5'!$E$18)</f>
        <v>0</v>
      </c>
      <c r="U187" s="436">
        <f>T187*(1-'5'!$E$18)</f>
        <v>0</v>
      </c>
      <c r="V187" s="436">
        <f>U187*(1-'5'!$E$18)</f>
        <v>0</v>
      </c>
      <c r="W187" s="436">
        <f>V187*(1-'5'!$E$18)</f>
        <v>0</v>
      </c>
      <c r="X187" s="436">
        <f>W187*(1-'5'!$E$18)</f>
        <v>0</v>
      </c>
      <c r="Y187" s="436">
        <f>X187*(1-'5'!$E$18)</f>
        <v>0</v>
      </c>
      <c r="Z187" s="436">
        <f>Y187*(1-'5'!$E$18)</f>
        <v>0</v>
      </c>
      <c r="AA187" s="436">
        <f>Z187*(1-'5'!$E$18)</f>
        <v>0</v>
      </c>
      <c r="AB187" s="436">
        <f>AA187*(1-'5'!$E$18)</f>
        <v>0</v>
      </c>
      <c r="AC187" s="436">
        <f>AB187*(1-'5'!$E$18)</f>
        <v>0</v>
      </c>
      <c r="AD187" s="436">
        <f>AC187*(1-'5'!$E$18)</f>
        <v>0</v>
      </c>
      <c r="AE187" s="436">
        <f>AD187*(1-'5'!$E$18)</f>
        <v>0</v>
      </c>
      <c r="AF187" s="436">
        <f>AE187*(1-'5'!$E$18)</f>
        <v>0</v>
      </c>
      <c r="AG187" s="436">
        <f>AF187*(1-'5'!$E$18)</f>
        <v>0</v>
      </c>
      <c r="AH187" s="393">
        <f t="shared" si="24"/>
        <v>0</v>
      </c>
      <c r="AI187" s="144"/>
    </row>
    <row r="188" spans="2:36" s="124" customFormat="1">
      <c r="B188" s="434">
        <f>'4'!H54</f>
        <v>0</v>
      </c>
      <c r="C188" s="435">
        <f t="shared" si="25"/>
        <v>0</v>
      </c>
      <c r="D188" s="436">
        <f>D154*'5'!$E$17</f>
        <v>0</v>
      </c>
      <c r="E188" s="436">
        <f>D188*(1-'5'!$E$18)</f>
        <v>0</v>
      </c>
      <c r="F188" s="436">
        <f>E188*(1-'5'!$E$18)</f>
        <v>0</v>
      </c>
      <c r="G188" s="436">
        <f>F188*(1-'5'!$E$18)</f>
        <v>0</v>
      </c>
      <c r="H188" s="436">
        <f>G188*(1-'5'!$E$18)</f>
        <v>0</v>
      </c>
      <c r="I188" s="436">
        <f>H188*(1-'5'!$E$18)</f>
        <v>0</v>
      </c>
      <c r="J188" s="436">
        <f>I188*(1-'5'!$E$18)</f>
        <v>0</v>
      </c>
      <c r="K188" s="436">
        <f>J188*(1-'5'!$E$18)</f>
        <v>0</v>
      </c>
      <c r="L188" s="436">
        <f>K188*(1-'5'!$E$18)</f>
        <v>0</v>
      </c>
      <c r="M188" s="436">
        <f>L188*(1-'5'!$E$18)</f>
        <v>0</v>
      </c>
      <c r="N188" s="436">
        <f>M188*(1-'5'!$E$18)</f>
        <v>0</v>
      </c>
      <c r="O188" s="436">
        <f>N188*(1-'5'!$E$18)</f>
        <v>0</v>
      </c>
      <c r="P188" s="436">
        <f>O188*(1-'5'!$E$18)</f>
        <v>0</v>
      </c>
      <c r="Q188" s="436">
        <f>P188*(1-'5'!$E$18)</f>
        <v>0</v>
      </c>
      <c r="R188" s="436">
        <f>Q188*(1-'5'!$E$18)</f>
        <v>0</v>
      </c>
      <c r="S188" s="436">
        <f>R188*(1-'5'!$E$18)</f>
        <v>0</v>
      </c>
      <c r="T188" s="436">
        <f>S188*(1-'5'!$E$18)</f>
        <v>0</v>
      </c>
      <c r="U188" s="436">
        <f>T188*(1-'5'!$E$18)</f>
        <v>0</v>
      </c>
      <c r="V188" s="436">
        <f>U188*(1-'5'!$E$18)</f>
        <v>0</v>
      </c>
      <c r="W188" s="436">
        <f>V188*(1-'5'!$E$18)</f>
        <v>0</v>
      </c>
      <c r="X188" s="436">
        <f>W188*(1-'5'!$E$18)</f>
        <v>0</v>
      </c>
      <c r="Y188" s="436">
        <f>X188*(1-'5'!$E$18)</f>
        <v>0</v>
      </c>
      <c r="Z188" s="436">
        <f>Y188*(1-'5'!$E$18)</f>
        <v>0</v>
      </c>
      <c r="AA188" s="436">
        <f>Z188*(1-'5'!$E$18)</f>
        <v>0</v>
      </c>
      <c r="AB188" s="436">
        <f>AA188*(1-'5'!$E$18)</f>
        <v>0</v>
      </c>
      <c r="AC188" s="436">
        <f>AB188*(1-'5'!$E$18)</f>
        <v>0</v>
      </c>
      <c r="AD188" s="436">
        <f>AC188*(1-'5'!$E$18)</f>
        <v>0</v>
      </c>
      <c r="AE188" s="436">
        <f>AD188*(1-'5'!$E$18)</f>
        <v>0</v>
      </c>
      <c r="AF188" s="436">
        <f>AE188*(1-'5'!$E$18)</f>
        <v>0</v>
      </c>
      <c r="AG188" s="436">
        <f>AF188*(1-'5'!$E$18)</f>
        <v>0</v>
      </c>
      <c r="AH188" s="393">
        <f t="shared" si="24"/>
        <v>0</v>
      </c>
      <c r="AI188" s="144"/>
    </row>
    <row r="189" spans="2:36" s="124" customFormat="1">
      <c r="B189" s="434">
        <f>'4'!H55</f>
        <v>0</v>
      </c>
      <c r="C189" s="435">
        <f t="shared" si="25"/>
        <v>0</v>
      </c>
      <c r="D189" s="436">
        <f>D155*'5'!$E$17</f>
        <v>0</v>
      </c>
      <c r="E189" s="436">
        <f>D189*(1-'5'!$E$18)</f>
        <v>0</v>
      </c>
      <c r="F189" s="436">
        <f>E189*(1-'5'!$E$18)</f>
        <v>0</v>
      </c>
      <c r="G189" s="436">
        <f>F189*(1-'5'!$E$18)</f>
        <v>0</v>
      </c>
      <c r="H189" s="436">
        <f>G189*(1-'5'!$E$18)</f>
        <v>0</v>
      </c>
      <c r="I189" s="436">
        <f>H189*(1-'5'!$E$18)</f>
        <v>0</v>
      </c>
      <c r="J189" s="436">
        <f>I189*(1-'5'!$E$18)</f>
        <v>0</v>
      </c>
      <c r="K189" s="436">
        <f>J189*(1-'5'!$E$18)</f>
        <v>0</v>
      </c>
      <c r="L189" s="436">
        <f>K189*(1-'5'!$E$18)</f>
        <v>0</v>
      </c>
      <c r="M189" s="436">
        <f>L189*(1-'5'!$E$18)</f>
        <v>0</v>
      </c>
      <c r="N189" s="436">
        <f>M189*(1-'5'!$E$18)</f>
        <v>0</v>
      </c>
      <c r="O189" s="436">
        <f>N189*(1-'5'!$E$18)</f>
        <v>0</v>
      </c>
      <c r="P189" s="436">
        <f>O189*(1-'5'!$E$18)</f>
        <v>0</v>
      </c>
      <c r="Q189" s="436">
        <f>P189*(1-'5'!$E$18)</f>
        <v>0</v>
      </c>
      <c r="R189" s="436">
        <f>Q189*(1-'5'!$E$18)</f>
        <v>0</v>
      </c>
      <c r="S189" s="436">
        <f>R189*(1-'5'!$E$18)</f>
        <v>0</v>
      </c>
      <c r="T189" s="436">
        <f>S189*(1-'5'!$E$18)</f>
        <v>0</v>
      </c>
      <c r="U189" s="436">
        <f>T189*(1-'5'!$E$18)</f>
        <v>0</v>
      </c>
      <c r="V189" s="436">
        <f>U189*(1-'5'!$E$18)</f>
        <v>0</v>
      </c>
      <c r="W189" s="436">
        <f>V189*(1-'5'!$E$18)</f>
        <v>0</v>
      </c>
      <c r="X189" s="436">
        <f>W189*(1-'5'!$E$18)</f>
        <v>0</v>
      </c>
      <c r="Y189" s="436">
        <f>X189*(1-'5'!$E$18)</f>
        <v>0</v>
      </c>
      <c r="Z189" s="436">
        <f>Y189*(1-'5'!$E$18)</f>
        <v>0</v>
      </c>
      <c r="AA189" s="436">
        <f>Z189*(1-'5'!$E$18)</f>
        <v>0</v>
      </c>
      <c r="AB189" s="436">
        <f>AA189*(1-'5'!$E$18)</f>
        <v>0</v>
      </c>
      <c r="AC189" s="436">
        <f>AB189*(1-'5'!$E$18)</f>
        <v>0</v>
      </c>
      <c r="AD189" s="436">
        <f>AC189*(1-'5'!$E$18)</f>
        <v>0</v>
      </c>
      <c r="AE189" s="436">
        <f>AD189*(1-'5'!$E$18)</f>
        <v>0</v>
      </c>
      <c r="AF189" s="436">
        <f>AE189*(1-'5'!$E$18)</f>
        <v>0</v>
      </c>
      <c r="AG189" s="436">
        <f>AF189*(1-'5'!$E$18)</f>
        <v>0</v>
      </c>
      <c r="AH189" s="393">
        <f>SUM(D189:AG189)</f>
        <v>0</v>
      </c>
      <c r="AI189" s="144"/>
    </row>
    <row r="190" spans="2:36" s="124" customFormat="1">
      <c r="B190" s="434">
        <f>'4'!H56</f>
        <v>0</v>
      </c>
      <c r="C190" s="435">
        <f t="shared" si="25"/>
        <v>0</v>
      </c>
      <c r="D190" s="436">
        <f>D156*'5'!$E$17</f>
        <v>0</v>
      </c>
      <c r="E190" s="436">
        <f>D190*(1-'5'!$E$18)</f>
        <v>0</v>
      </c>
      <c r="F190" s="436">
        <f>E190*(1-'5'!$E$18)</f>
        <v>0</v>
      </c>
      <c r="G190" s="436">
        <f>F190*(1-'5'!$E$18)</f>
        <v>0</v>
      </c>
      <c r="H190" s="436">
        <f>G190*(1-'5'!$E$18)</f>
        <v>0</v>
      </c>
      <c r="I190" s="436">
        <f>H190*(1-'5'!$E$18)</f>
        <v>0</v>
      </c>
      <c r="J190" s="436">
        <f>I190*(1-'5'!$E$18)</f>
        <v>0</v>
      </c>
      <c r="K190" s="436">
        <f>J190*(1-'5'!$E$18)</f>
        <v>0</v>
      </c>
      <c r="L190" s="436">
        <f>K190*(1-'5'!$E$18)</f>
        <v>0</v>
      </c>
      <c r="M190" s="436">
        <f>L190*(1-'5'!$E$18)</f>
        <v>0</v>
      </c>
      <c r="N190" s="436">
        <f>M190*(1-'5'!$E$18)</f>
        <v>0</v>
      </c>
      <c r="O190" s="436">
        <f>N190*(1-'5'!$E$18)</f>
        <v>0</v>
      </c>
      <c r="P190" s="436">
        <f>O190*(1-'5'!$E$18)</f>
        <v>0</v>
      </c>
      <c r="Q190" s="436">
        <f>P190*(1-'5'!$E$18)</f>
        <v>0</v>
      </c>
      <c r="R190" s="436">
        <f>Q190*(1-'5'!$E$18)</f>
        <v>0</v>
      </c>
      <c r="S190" s="436">
        <f>R190*(1-'5'!$E$18)</f>
        <v>0</v>
      </c>
      <c r="T190" s="436">
        <f>S190*(1-'5'!$E$18)</f>
        <v>0</v>
      </c>
      <c r="U190" s="436">
        <f>T190*(1-'5'!$E$18)</f>
        <v>0</v>
      </c>
      <c r="V190" s="436">
        <f>U190*(1-'5'!$E$18)</f>
        <v>0</v>
      </c>
      <c r="W190" s="436">
        <f>V190*(1-'5'!$E$18)</f>
        <v>0</v>
      </c>
      <c r="X190" s="436">
        <f>W190*(1-'5'!$E$18)</f>
        <v>0</v>
      </c>
      <c r="Y190" s="436">
        <f>X190*(1-'5'!$E$18)</f>
        <v>0</v>
      </c>
      <c r="Z190" s="436">
        <f>Y190*(1-'5'!$E$18)</f>
        <v>0</v>
      </c>
      <c r="AA190" s="436">
        <f>Z190*(1-'5'!$E$18)</f>
        <v>0</v>
      </c>
      <c r="AB190" s="436">
        <f>AA190*(1-'5'!$E$18)</f>
        <v>0</v>
      </c>
      <c r="AC190" s="436">
        <f>AB190*(1-'5'!$E$18)</f>
        <v>0</v>
      </c>
      <c r="AD190" s="436">
        <f>AC190*(1-'5'!$E$18)</f>
        <v>0</v>
      </c>
      <c r="AE190" s="436">
        <f>AD190*(1-'5'!$E$18)</f>
        <v>0</v>
      </c>
      <c r="AF190" s="436">
        <f>AE190*(1-'5'!$E$18)</f>
        <v>0</v>
      </c>
      <c r="AG190" s="436">
        <f>AF190*(1-'5'!$E$18)</f>
        <v>0</v>
      </c>
      <c r="AH190" s="393">
        <f t="shared" ref="AH190:AH200" si="26">SUM(D190:AG190)</f>
        <v>0</v>
      </c>
      <c r="AI190" s="144"/>
    </row>
    <row r="191" spans="2:36">
      <c r="B191" s="434">
        <f>'4'!H57</f>
        <v>0</v>
      </c>
      <c r="C191" s="435">
        <f t="shared" si="25"/>
        <v>0</v>
      </c>
      <c r="D191" s="436">
        <f>D157*'5'!$E$17</f>
        <v>0</v>
      </c>
      <c r="E191" s="436">
        <f>D191*(1-'5'!$E$18)</f>
        <v>0</v>
      </c>
      <c r="F191" s="436">
        <f>E191*(1-'5'!$E$18)</f>
        <v>0</v>
      </c>
      <c r="G191" s="436">
        <f>F191*(1-'5'!$E$18)</f>
        <v>0</v>
      </c>
      <c r="H191" s="436">
        <f>G191*(1-'5'!$E$18)</f>
        <v>0</v>
      </c>
      <c r="I191" s="436">
        <f>H191*(1-'5'!$E$18)</f>
        <v>0</v>
      </c>
      <c r="J191" s="436">
        <f>I191*(1-'5'!$E$18)</f>
        <v>0</v>
      </c>
      <c r="K191" s="436">
        <f>J191*(1-'5'!$E$18)</f>
        <v>0</v>
      </c>
      <c r="L191" s="436">
        <f>K191*(1-'5'!$E$18)</f>
        <v>0</v>
      </c>
      <c r="M191" s="436">
        <f>L191*(1-'5'!$E$18)</f>
        <v>0</v>
      </c>
      <c r="N191" s="436">
        <f>M191*(1-'5'!$E$18)</f>
        <v>0</v>
      </c>
      <c r="O191" s="436">
        <f>N191*(1-'5'!$E$18)</f>
        <v>0</v>
      </c>
      <c r="P191" s="436">
        <f>O191*(1-'5'!$E$18)</f>
        <v>0</v>
      </c>
      <c r="Q191" s="436">
        <f>P191*(1-'5'!$E$18)</f>
        <v>0</v>
      </c>
      <c r="R191" s="436">
        <f>Q191*(1-'5'!$E$18)</f>
        <v>0</v>
      </c>
      <c r="S191" s="436">
        <f>R191*(1-'5'!$E$18)</f>
        <v>0</v>
      </c>
      <c r="T191" s="436">
        <f>S191*(1-'5'!$E$18)</f>
        <v>0</v>
      </c>
      <c r="U191" s="436">
        <f>T191*(1-'5'!$E$18)</f>
        <v>0</v>
      </c>
      <c r="V191" s="436">
        <f>U191*(1-'5'!$E$18)</f>
        <v>0</v>
      </c>
      <c r="W191" s="436">
        <f>V191*(1-'5'!$E$18)</f>
        <v>0</v>
      </c>
      <c r="X191" s="436">
        <f>W191*(1-'5'!$E$18)</f>
        <v>0</v>
      </c>
      <c r="Y191" s="436">
        <f>X191*(1-'5'!$E$18)</f>
        <v>0</v>
      </c>
      <c r="Z191" s="436">
        <f>Y191*(1-'5'!$E$18)</f>
        <v>0</v>
      </c>
      <c r="AA191" s="436">
        <f>Z191*(1-'5'!$E$18)</f>
        <v>0</v>
      </c>
      <c r="AB191" s="436">
        <f>AA191*(1-'5'!$E$18)</f>
        <v>0</v>
      </c>
      <c r="AC191" s="436">
        <f>AB191*(1-'5'!$E$18)</f>
        <v>0</v>
      </c>
      <c r="AD191" s="436">
        <f>AC191*(1-'5'!$E$18)</f>
        <v>0</v>
      </c>
      <c r="AE191" s="436">
        <f>AD191*(1-'5'!$E$18)</f>
        <v>0</v>
      </c>
      <c r="AF191" s="436">
        <f>AE191*(1-'5'!$E$18)</f>
        <v>0</v>
      </c>
      <c r="AG191" s="436">
        <f>AF191*(1-'5'!$E$18)</f>
        <v>0</v>
      </c>
      <c r="AH191" s="393">
        <f t="shared" si="26"/>
        <v>0</v>
      </c>
    </row>
    <row r="192" spans="2:36">
      <c r="B192" s="434">
        <f>'4'!H58</f>
        <v>0</v>
      </c>
      <c r="C192" s="435">
        <f t="shared" si="25"/>
        <v>0</v>
      </c>
      <c r="D192" s="436">
        <f>D158*'5'!$E$17</f>
        <v>0</v>
      </c>
      <c r="E192" s="436">
        <f>D192*(1-'5'!$E$18)</f>
        <v>0</v>
      </c>
      <c r="F192" s="436">
        <f>E192*(1-'5'!$E$18)</f>
        <v>0</v>
      </c>
      <c r="G192" s="436">
        <f>F192*(1-'5'!$E$18)</f>
        <v>0</v>
      </c>
      <c r="H192" s="436">
        <f>G192*(1-'5'!$E$18)</f>
        <v>0</v>
      </c>
      <c r="I192" s="436">
        <f>H192*(1-'5'!$E$18)</f>
        <v>0</v>
      </c>
      <c r="J192" s="436">
        <f>I192*(1-'5'!$E$18)</f>
        <v>0</v>
      </c>
      <c r="K192" s="436">
        <f>J192*(1-'5'!$E$18)</f>
        <v>0</v>
      </c>
      <c r="L192" s="436">
        <f>K192*(1-'5'!$E$18)</f>
        <v>0</v>
      </c>
      <c r="M192" s="436">
        <f>L192*(1-'5'!$E$18)</f>
        <v>0</v>
      </c>
      <c r="N192" s="436">
        <f>M192*(1-'5'!$E$18)</f>
        <v>0</v>
      </c>
      <c r="O192" s="436">
        <f>N192*(1-'5'!$E$18)</f>
        <v>0</v>
      </c>
      <c r="P192" s="436">
        <f>O192*(1-'5'!$E$18)</f>
        <v>0</v>
      </c>
      <c r="Q192" s="436">
        <f>P192*(1-'5'!$E$18)</f>
        <v>0</v>
      </c>
      <c r="R192" s="436">
        <f>Q192*(1-'5'!$E$18)</f>
        <v>0</v>
      </c>
      <c r="S192" s="436">
        <f>R192*(1-'5'!$E$18)</f>
        <v>0</v>
      </c>
      <c r="T192" s="436">
        <f>S192*(1-'5'!$E$18)</f>
        <v>0</v>
      </c>
      <c r="U192" s="436">
        <f>T192*(1-'5'!$E$18)</f>
        <v>0</v>
      </c>
      <c r="V192" s="436">
        <f>U192*(1-'5'!$E$18)</f>
        <v>0</v>
      </c>
      <c r="W192" s="436">
        <f>V192*(1-'5'!$E$18)</f>
        <v>0</v>
      </c>
      <c r="X192" s="436">
        <f>W192*(1-'5'!$E$18)</f>
        <v>0</v>
      </c>
      <c r="Y192" s="436">
        <f>X192*(1-'5'!$E$18)</f>
        <v>0</v>
      </c>
      <c r="Z192" s="436">
        <f>Y192*(1-'5'!$E$18)</f>
        <v>0</v>
      </c>
      <c r="AA192" s="436">
        <f>Z192*(1-'5'!$E$18)</f>
        <v>0</v>
      </c>
      <c r="AB192" s="436">
        <f>AA192*(1-'5'!$E$18)</f>
        <v>0</v>
      </c>
      <c r="AC192" s="436">
        <f>AB192*(1-'5'!$E$18)</f>
        <v>0</v>
      </c>
      <c r="AD192" s="436">
        <f>AC192*(1-'5'!$E$18)</f>
        <v>0</v>
      </c>
      <c r="AE192" s="436">
        <f>AD192*(1-'5'!$E$18)</f>
        <v>0</v>
      </c>
      <c r="AF192" s="436">
        <f>AE192*(1-'5'!$E$18)</f>
        <v>0</v>
      </c>
      <c r="AG192" s="436">
        <f>AF192*(1-'5'!$E$18)</f>
        <v>0</v>
      </c>
      <c r="AH192" s="393">
        <f t="shared" si="26"/>
        <v>0</v>
      </c>
    </row>
    <row r="193" spans="2:34">
      <c r="B193" s="434">
        <f>'4'!H59</f>
        <v>0</v>
      </c>
      <c r="C193" s="435">
        <f t="shared" si="25"/>
        <v>0</v>
      </c>
      <c r="D193" s="436">
        <f>D159*'5'!$E$17</f>
        <v>0</v>
      </c>
      <c r="E193" s="436">
        <f>D193*(1-'5'!$E$18)</f>
        <v>0</v>
      </c>
      <c r="F193" s="436">
        <f>E193*(1-'5'!$E$18)</f>
        <v>0</v>
      </c>
      <c r="G193" s="436">
        <f>F193*(1-'5'!$E$18)</f>
        <v>0</v>
      </c>
      <c r="H193" s="436">
        <f>G193*(1-'5'!$E$18)</f>
        <v>0</v>
      </c>
      <c r="I193" s="436">
        <f>H193*(1-'5'!$E$18)</f>
        <v>0</v>
      </c>
      <c r="J193" s="436">
        <f>I193*(1-'5'!$E$18)</f>
        <v>0</v>
      </c>
      <c r="K193" s="436">
        <f>J193*(1-'5'!$E$18)</f>
        <v>0</v>
      </c>
      <c r="L193" s="436">
        <f>K193*(1-'5'!$E$18)</f>
        <v>0</v>
      </c>
      <c r="M193" s="436">
        <f>L193*(1-'5'!$E$18)</f>
        <v>0</v>
      </c>
      <c r="N193" s="436">
        <f>M193*(1-'5'!$E$18)</f>
        <v>0</v>
      </c>
      <c r="O193" s="436">
        <f>N193*(1-'5'!$E$18)</f>
        <v>0</v>
      </c>
      <c r="P193" s="436">
        <f>O193*(1-'5'!$E$18)</f>
        <v>0</v>
      </c>
      <c r="Q193" s="436">
        <f>P193*(1-'5'!$E$18)</f>
        <v>0</v>
      </c>
      <c r="R193" s="436">
        <f>Q193*(1-'5'!$E$18)</f>
        <v>0</v>
      </c>
      <c r="S193" s="436">
        <f>R193*(1-'5'!$E$18)</f>
        <v>0</v>
      </c>
      <c r="T193" s="436">
        <f>S193*(1-'5'!$E$18)</f>
        <v>0</v>
      </c>
      <c r="U193" s="436">
        <f>T193*(1-'5'!$E$18)</f>
        <v>0</v>
      </c>
      <c r="V193" s="436">
        <f>U193*(1-'5'!$E$18)</f>
        <v>0</v>
      </c>
      <c r="W193" s="436">
        <f>V193*(1-'5'!$E$18)</f>
        <v>0</v>
      </c>
      <c r="X193" s="436">
        <f>W193*(1-'5'!$E$18)</f>
        <v>0</v>
      </c>
      <c r="Y193" s="436">
        <f>X193*(1-'5'!$E$18)</f>
        <v>0</v>
      </c>
      <c r="Z193" s="436">
        <f>Y193*(1-'5'!$E$18)</f>
        <v>0</v>
      </c>
      <c r="AA193" s="436">
        <f>Z193*(1-'5'!$E$18)</f>
        <v>0</v>
      </c>
      <c r="AB193" s="436">
        <f>AA193*(1-'5'!$E$18)</f>
        <v>0</v>
      </c>
      <c r="AC193" s="436">
        <f>AB193*(1-'5'!$E$18)</f>
        <v>0</v>
      </c>
      <c r="AD193" s="436">
        <f>AC193*(1-'5'!$E$18)</f>
        <v>0</v>
      </c>
      <c r="AE193" s="436">
        <f>AD193*(1-'5'!$E$18)</f>
        <v>0</v>
      </c>
      <c r="AF193" s="436">
        <f>AE193*(1-'5'!$E$18)</f>
        <v>0</v>
      </c>
      <c r="AG193" s="436">
        <f>AF193*(1-'5'!$E$18)</f>
        <v>0</v>
      </c>
      <c r="AH193" s="393">
        <f t="shared" si="26"/>
        <v>0</v>
      </c>
    </row>
    <row r="194" spans="2:34">
      <c r="B194" s="434">
        <f>'4'!H60</f>
        <v>0</v>
      </c>
      <c r="C194" s="435">
        <f t="shared" si="25"/>
        <v>0</v>
      </c>
      <c r="D194" s="436">
        <f>D160*'5'!$E$17</f>
        <v>0</v>
      </c>
      <c r="E194" s="436">
        <f>D194*(1-'5'!$E$18)</f>
        <v>0</v>
      </c>
      <c r="F194" s="436">
        <f>E194*(1-'5'!$E$18)</f>
        <v>0</v>
      </c>
      <c r="G194" s="436">
        <f>F194*(1-'5'!$E$18)</f>
        <v>0</v>
      </c>
      <c r="H194" s="436">
        <f>G194*(1-'5'!$E$18)</f>
        <v>0</v>
      </c>
      <c r="I194" s="436">
        <f>H194*(1-'5'!$E$18)</f>
        <v>0</v>
      </c>
      <c r="J194" s="436">
        <f>I194*(1-'5'!$E$18)</f>
        <v>0</v>
      </c>
      <c r="K194" s="436">
        <f>J194*(1-'5'!$E$18)</f>
        <v>0</v>
      </c>
      <c r="L194" s="436">
        <f>K194*(1-'5'!$E$18)</f>
        <v>0</v>
      </c>
      <c r="M194" s="436">
        <f>L194*(1-'5'!$E$18)</f>
        <v>0</v>
      </c>
      <c r="N194" s="436">
        <f>M194*(1-'5'!$E$18)</f>
        <v>0</v>
      </c>
      <c r="O194" s="436">
        <f>N194*(1-'5'!$E$18)</f>
        <v>0</v>
      </c>
      <c r="P194" s="436">
        <f>O194*(1-'5'!$E$18)</f>
        <v>0</v>
      </c>
      <c r="Q194" s="436">
        <f>P194*(1-'5'!$E$18)</f>
        <v>0</v>
      </c>
      <c r="R194" s="436">
        <f>Q194*(1-'5'!$E$18)</f>
        <v>0</v>
      </c>
      <c r="S194" s="436">
        <f>R194*(1-'5'!$E$18)</f>
        <v>0</v>
      </c>
      <c r="T194" s="436">
        <f>S194*(1-'5'!$E$18)</f>
        <v>0</v>
      </c>
      <c r="U194" s="436">
        <f>T194*(1-'5'!$E$18)</f>
        <v>0</v>
      </c>
      <c r="V194" s="436">
        <f>U194*(1-'5'!$E$18)</f>
        <v>0</v>
      </c>
      <c r="W194" s="436">
        <f>V194*(1-'5'!$E$18)</f>
        <v>0</v>
      </c>
      <c r="X194" s="436">
        <f>W194*(1-'5'!$E$18)</f>
        <v>0</v>
      </c>
      <c r="Y194" s="436">
        <f>X194*(1-'5'!$E$18)</f>
        <v>0</v>
      </c>
      <c r="Z194" s="436">
        <f>Y194*(1-'5'!$E$18)</f>
        <v>0</v>
      </c>
      <c r="AA194" s="436">
        <f>Z194*(1-'5'!$E$18)</f>
        <v>0</v>
      </c>
      <c r="AB194" s="436">
        <f>AA194*(1-'5'!$E$18)</f>
        <v>0</v>
      </c>
      <c r="AC194" s="436">
        <f>AB194*(1-'5'!$E$18)</f>
        <v>0</v>
      </c>
      <c r="AD194" s="436">
        <f>AC194*(1-'5'!$E$18)</f>
        <v>0</v>
      </c>
      <c r="AE194" s="436">
        <f>AD194*(1-'5'!$E$18)</f>
        <v>0</v>
      </c>
      <c r="AF194" s="436">
        <f>AE194*(1-'5'!$E$18)</f>
        <v>0</v>
      </c>
      <c r="AG194" s="436">
        <f>AF194*(1-'5'!$E$18)</f>
        <v>0</v>
      </c>
      <c r="AH194" s="393">
        <f t="shared" si="26"/>
        <v>0</v>
      </c>
    </row>
    <row r="195" spans="2:34">
      <c r="B195" s="434">
        <f>'4'!H61</f>
        <v>0</v>
      </c>
      <c r="C195" s="435">
        <f t="shared" si="25"/>
        <v>0</v>
      </c>
      <c r="D195" s="436">
        <f>D161*'5'!$E$17</f>
        <v>0</v>
      </c>
      <c r="E195" s="436">
        <f>D195*(1-'5'!$E$18)</f>
        <v>0</v>
      </c>
      <c r="F195" s="436">
        <f>E195*(1-'5'!$E$18)</f>
        <v>0</v>
      </c>
      <c r="G195" s="436">
        <f>F195*(1-'5'!$E$18)</f>
        <v>0</v>
      </c>
      <c r="H195" s="436">
        <f>G195*(1-'5'!$E$18)</f>
        <v>0</v>
      </c>
      <c r="I195" s="436">
        <f>H195*(1-'5'!$E$18)</f>
        <v>0</v>
      </c>
      <c r="J195" s="436">
        <f>I195*(1-'5'!$E$18)</f>
        <v>0</v>
      </c>
      <c r="K195" s="436">
        <f>J195*(1-'5'!$E$18)</f>
        <v>0</v>
      </c>
      <c r="L195" s="436">
        <f>K195*(1-'5'!$E$18)</f>
        <v>0</v>
      </c>
      <c r="M195" s="436">
        <f>L195*(1-'5'!$E$18)</f>
        <v>0</v>
      </c>
      <c r="N195" s="436">
        <f>M195*(1-'5'!$E$18)</f>
        <v>0</v>
      </c>
      <c r="O195" s="436">
        <f>N195*(1-'5'!$E$18)</f>
        <v>0</v>
      </c>
      <c r="P195" s="436">
        <f>O195*(1-'5'!$E$18)</f>
        <v>0</v>
      </c>
      <c r="Q195" s="436">
        <f>P195*(1-'5'!$E$18)</f>
        <v>0</v>
      </c>
      <c r="R195" s="436">
        <f>Q195*(1-'5'!$E$18)</f>
        <v>0</v>
      </c>
      <c r="S195" s="436">
        <f>R195*(1-'5'!$E$18)</f>
        <v>0</v>
      </c>
      <c r="T195" s="436">
        <f>S195*(1-'5'!$E$18)</f>
        <v>0</v>
      </c>
      <c r="U195" s="436">
        <f>T195*(1-'5'!$E$18)</f>
        <v>0</v>
      </c>
      <c r="V195" s="436">
        <f>U195*(1-'5'!$E$18)</f>
        <v>0</v>
      </c>
      <c r="W195" s="436">
        <f>V195*(1-'5'!$E$18)</f>
        <v>0</v>
      </c>
      <c r="X195" s="436">
        <f>W195*(1-'5'!$E$18)</f>
        <v>0</v>
      </c>
      <c r="Y195" s="436">
        <f>X195*(1-'5'!$E$18)</f>
        <v>0</v>
      </c>
      <c r="Z195" s="436">
        <f>Y195*(1-'5'!$E$18)</f>
        <v>0</v>
      </c>
      <c r="AA195" s="436">
        <f>Z195*(1-'5'!$E$18)</f>
        <v>0</v>
      </c>
      <c r="AB195" s="436">
        <f>AA195*(1-'5'!$E$18)</f>
        <v>0</v>
      </c>
      <c r="AC195" s="436">
        <f>AB195*(1-'5'!$E$18)</f>
        <v>0</v>
      </c>
      <c r="AD195" s="436">
        <f>AC195*(1-'5'!$E$18)</f>
        <v>0</v>
      </c>
      <c r="AE195" s="436">
        <f>AD195*(1-'5'!$E$18)</f>
        <v>0</v>
      </c>
      <c r="AF195" s="436">
        <f>AE195*(1-'5'!$E$18)</f>
        <v>0</v>
      </c>
      <c r="AG195" s="436">
        <f>AF195*(1-'5'!$E$18)</f>
        <v>0</v>
      </c>
      <c r="AH195" s="393">
        <f t="shared" si="26"/>
        <v>0</v>
      </c>
    </row>
    <row r="196" spans="2:34">
      <c r="B196" s="434">
        <f>'4'!H62</f>
        <v>0</v>
      </c>
      <c r="C196" s="435">
        <f t="shared" si="25"/>
        <v>0</v>
      </c>
      <c r="D196" s="436">
        <f>D162*'5'!$E$17</f>
        <v>0</v>
      </c>
      <c r="E196" s="436">
        <f>D196*(1-'5'!$E$18)</f>
        <v>0</v>
      </c>
      <c r="F196" s="436">
        <f>E196*(1-'5'!$E$18)</f>
        <v>0</v>
      </c>
      <c r="G196" s="436">
        <f>F196*(1-'5'!$E$18)</f>
        <v>0</v>
      </c>
      <c r="H196" s="436">
        <f>G196*(1-'5'!$E$18)</f>
        <v>0</v>
      </c>
      <c r="I196" s="436">
        <f>H196*(1-'5'!$E$18)</f>
        <v>0</v>
      </c>
      <c r="J196" s="436">
        <f>I196*(1-'5'!$E$18)</f>
        <v>0</v>
      </c>
      <c r="K196" s="436">
        <f>J196*(1-'5'!$E$18)</f>
        <v>0</v>
      </c>
      <c r="L196" s="436">
        <f>K196*(1-'5'!$E$18)</f>
        <v>0</v>
      </c>
      <c r="M196" s="436">
        <f>L196*(1-'5'!$E$18)</f>
        <v>0</v>
      </c>
      <c r="N196" s="436">
        <f>M196*(1-'5'!$E$18)</f>
        <v>0</v>
      </c>
      <c r="O196" s="436">
        <f>N196*(1-'5'!$E$18)</f>
        <v>0</v>
      </c>
      <c r="P196" s="436">
        <f>O196*(1-'5'!$E$18)</f>
        <v>0</v>
      </c>
      <c r="Q196" s="436">
        <f>P196*(1-'5'!$E$18)</f>
        <v>0</v>
      </c>
      <c r="R196" s="436">
        <f>Q196*(1-'5'!$E$18)</f>
        <v>0</v>
      </c>
      <c r="S196" s="436">
        <f>R196*(1-'5'!$E$18)</f>
        <v>0</v>
      </c>
      <c r="T196" s="436">
        <f>S196*(1-'5'!$E$18)</f>
        <v>0</v>
      </c>
      <c r="U196" s="436">
        <f>T196*(1-'5'!$E$18)</f>
        <v>0</v>
      </c>
      <c r="V196" s="436">
        <f>U196*(1-'5'!$E$18)</f>
        <v>0</v>
      </c>
      <c r="W196" s="436">
        <f>V196*(1-'5'!$E$18)</f>
        <v>0</v>
      </c>
      <c r="X196" s="436">
        <f>W196*(1-'5'!$E$18)</f>
        <v>0</v>
      </c>
      <c r="Y196" s="436">
        <f>X196*(1-'5'!$E$18)</f>
        <v>0</v>
      </c>
      <c r="Z196" s="436">
        <f>Y196*(1-'5'!$E$18)</f>
        <v>0</v>
      </c>
      <c r="AA196" s="436">
        <f>Z196*(1-'5'!$E$18)</f>
        <v>0</v>
      </c>
      <c r="AB196" s="436">
        <f>AA196*(1-'5'!$E$18)</f>
        <v>0</v>
      </c>
      <c r="AC196" s="436">
        <f>AB196*(1-'5'!$E$18)</f>
        <v>0</v>
      </c>
      <c r="AD196" s="436">
        <f>AC196*(1-'5'!$E$18)</f>
        <v>0</v>
      </c>
      <c r="AE196" s="436">
        <f>AD196*(1-'5'!$E$18)</f>
        <v>0</v>
      </c>
      <c r="AF196" s="436">
        <f>AE196*(1-'5'!$E$18)</f>
        <v>0</v>
      </c>
      <c r="AG196" s="436">
        <f>AF196*(1-'5'!$E$18)</f>
        <v>0</v>
      </c>
      <c r="AH196" s="393">
        <f t="shared" si="26"/>
        <v>0</v>
      </c>
    </row>
    <row r="197" spans="2:34">
      <c r="B197" s="434">
        <f>'4'!H63</f>
        <v>0</v>
      </c>
      <c r="C197" s="435">
        <f t="shared" si="25"/>
        <v>0</v>
      </c>
      <c r="D197" s="436">
        <f>D163*'5'!$E$17</f>
        <v>0</v>
      </c>
      <c r="E197" s="436">
        <f>D197*(1-'5'!$E$18)</f>
        <v>0</v>
      </c>
      <c r="F197" s="436">
        <f>E197*(1-'5'!$E$18)</f>
        <v>0</v>
      </c>
      <c r="G197" s="436">
        <f>F197*(1-'5'!$E$18)</f>
        <v>0</v>
      </c>
      <c r="H197" s="436">
        <f>G197*(1-'5'!$E$18)</f>
        <v>0</v>
      </c>
      <c r="I197" s="436">
        <f>H197*(1-'5'!$E$18)</f>
        <v>0</v>
      </c>
      <c r="J197" s="436">
        <f>I197*(1-'5'!$E$18)</f>
        <v>0</v>
      </c>
      <c r="K197" s="436">
        <f>J197*(1-'5'!$E$18)</f>
        <v>0</v>
      </c>
      <c r="L197" s="436">
        <f>K197*(1-'5'!$E$18)</f>
        <v>0</v>
      </c>
      <c r="M197" s="436">
        <f>L197*(1-'5'!$E$18)</f>
        <v>0</v>
      </c>
      <c r="N197" s="436">
        <f>M197*(1-'5'!$E$18)</f>
        <v>0</v>
      </c>
      <c r="O197" s="436">
        <f>N197*(1-'5'!$E$18)</f>
        <v>0</v>
      </c>
      <c r="P197" s="436">
        <f>O197*(1-'5'!$E$18)</f>
        <v>0</v>
      </c>
      <c r="Q197" s="436">
        <f>P197*(1-'5'!$E$18)</f>
        <v>0</v>
      </c>
      <c r="R197" s="436">
        <f>Q197*(1-'5'!$E$18)</f>
        <v>0</v>
      </c>
      <c r="S197" s="436">
        <f>R197*(1-'5'!$E$18)</f>
        <v>0</v>
      </c>
      <c r="T197" s="436">
        <f>S197*(1-'5'!$E$18)</f>
        <v>0</v>
      </c>
      <c r="U197" s="436">
        <f>T197*(1-'5'!$E$18)</f>
        <v>0</v>
      </c>
      <c r="V197" s="436">
        <f>U197*(1-'5'!$E$18)</f>
        <v>0</v>
      </c>
      <c r="W197" s="436">
        <f>V197*(1-'5'!$E$18)</f>
        <v>0</v>
      </c>
      <c r="X197" s="436">
        <f>W197*(1-'5'!$E$18)</f>
        <v>0</v>
      </c>
      <c r="Y197" s="436">
        <f>X197*(1-'5'!$E$18)</f>
        <v>0</v>
      </c>
      <c r="Z197" s="436">
        <f>Y197*(1-'5'!$E$18)</f>
        <v>0</v>
      </c>
      <c r="AA197" s="436">
        <f>Z197*(1-'5'!$E$18)</f>
        <v>0</v>
      </c>
      <c r="AB197" s="436">
        <f>AA197*(1-'5'!$E$18)</f>
        <v>0</v>
      </c>
      <c r="AC197" s="436">
        <f>AB197*(1-'5'!$E$18)</f>
        <v>0</v>
      </c>
      <c r="AD197" s="436">
        <f>AC197*(1-'5'!$E$18)</f>
        <v>0</v>
      </c>
      <c r="AE197" s="436">
        <f>AD197*(1-'5'!$E$18)</f>
        <v>0</v>
      </c>
      <c r="AF197" s="436">
        <f>AE197*(1-'5'!$E$18)</f>
        <v>0</v>
      </c>
      <c r="AG197" s="436">
        <f>AF197*(1-'5'!$E$18)</f>
        <v>0</v>
      </c>
      <c r="AH197" s="393">
        <f t="shared" si="26"/>
        <v>0</v>
      </c>
    </row>
    <row r="198" spans="2:34">
      <c r="B198" s="434">
        <f>'4'!H64</f>
        <v>0</v>
      </c>
      <c r="C198" s="435">
        <f t="shared" si="25"/>
        <v>0</v>
      </c>
      <c r="D198" s="436">
        <f>D164*'5'!$E$17</f>
        <v>0</v>
      </c>
      <c r="E198" s="436">
        <f>D198*(1-'5'!$E$18)</f>
        <v>0</v>
      </c>
      <c r="F198" s="436">
        <f>E198*(1-'5'!$E$18)</f>
        <v>0</v>
      </c>
      <c r="G198" s="436">
        <f>F198*(1-'5'!$E$18)</f>
        <v>0</v>
      </c>
      <c r="H198" s="436">
        <f>G198*(1-'5'!$E$18)</f>
        <v>0</v>
      </c>
      <c r="I198" s="436">
        <f>H198*(1-'5'!$E$18)</f>
        <v>0</v>
      </c>
      <c r="J198" s="436">
        <f>I198*(1-'5'!$E$18)</f>
        <v>0</v>
      </c>
      <c r="K198" s="436">
        <f>J198*(1-'5'!$E$18)</f>
        <v>0</v>
      </c>
      <c r="L198" s="436">
        <f>K198*(1-'5'!$E$18)</f>
        <v>0</v>
      </c>
      <c r="M198" s="436">
        <f>L198*(1-'5'!$E$18)</f>
        <v>0</v>
      </c>
      <c r="N198" s="436">
        <f>M198*(1-'5'!$E$18)</f>
        <v>0</v>
      </c>
      <c r="O198" s="436">
        <f>N198*(1-'5'!$E$18)</f>
        <v>0</v>
      </c>
      <c r="P198" s="436">
        <f>O198*(1-'5'!$E$18)</f>
        <v>0</v>
      </c>
      <c r="Q198" s="436">
        <f>P198*(1-'5'!$E$18)</f>
        <v>0</v>
      </c>
      <c r="R198" s="436">
        <f>Q198*(1-'5'!$E$18)</f>
        <v>0</v>
      </c>
      <c r="S198" s="436">
        <f>R198*(1-'5'!$E$18)</f>
        <v>0</v>
      </c>
      <c r="T198" s="436">
        <f>S198*(1-'5'!$E$18)</f>
        <v>0</v>
      </c>
      <c r="U198" s="436">
        <f>T198*(1-'5'!$E$18)</f>
        <v>0</v>
      </c>
      <c r="V198" s="436">
        <f>U198*(1-'5'!$E$18)</f>
        <v>0</v>
      </c>
      <c r="W198" s="436">
        <f>V198*(1-'5'!$E$18)</f>
        <v>0</v>
      </c>
      <c r="X198" s="436">
        <f>W198*(1-'5'!$E$18)</f>
        <v>0</v>
      </c>
      <c r="Y198" s="436">
        <f>X198*(1-'5'!$E$18)</f>
        <v>0</v>
      </c>
      <c r="Z198" s="436">
        <f>Y198*(1-'5'!$E$18)</f>
        <v>0</v>
      </c>
      <c r="AA198" s="436">
        <f>Z198*(1-'5'!$E$18)</f>
        <v>0</v>
      </c>
      <c r="AB198" s="436">
        <f>AA198*(1-'5'!$E$18)</f>
        <v>0</v>
      </c>
      <c r="AC198" s="436">
        <f>AB198*(1-'5'!$E$18)</f>
        <v>0</v>
      </c>
      <c r="AD198" s="436">
        <f>AC198*(1-'5'!$E$18)</f>
        <v>0</v>
      </c>
      <c r="AE198" s="436">
        <f>AD198*(1-'5'!$E$18)</f>
        <v>0</v>
      </c>
      <c r="AF198" s="436">
        <f>AE198*(1-'5'!$E$18)</f>
        <v>0</v>
      </c>
      <c r="AG198" s="436">
        <f>AF198*(1-'5'!$E$18)</f>
        <v>0</v>
      </c>
      <c r="AH198" s="393">
        <f t="shared" si="26"/>
        <v>0</v>
      </c>
    </row>
    <row r="199" spans="2:34">
      <c r="B199" s="434">
        <f>'4'!H65</f>
        <v>0</v>
      </c>
      <c r="C199" s="435">
        <f t="shared" si="25"/>
        <v>0</v>
      </c>
      <c r="D199" s="436">
        <f>D165*'5'!$E$17</f>
        <v>0</v>
      </c>
      <c r="E199" s="436">
        <f>D199*(1-'5'!$E$18)</f>
        <v>0</v>
      </c>
      <c r="F199" s="436">
        <f>E199*(1-'5'!$E$18)</f>
        <v>0</v>
      </c>
      <c r="G199" s="436">
        <f>F199*(1-'5'!$E$18)</f>
        <v>0</v>
      </c>
      <c r="H199" s="436">
        <f>G199*(1-'5'!$E$18)</f>
        <v>0</v>
      </c>
      <c r="I199" s="436">
        <f>H199*(1-'5'!$E$18)</f>
        <v>0</v>
      </c>
      <c r="J199" s="436">
        <f>I199*(1-'5'!$E$18)</f>
        <v>0</v>
      </c>
      <c r="K199" s="436">
        <f>J199*(1-'5'!$E$18)</f>
        <v>0</v>
      </c>
      <c r="L199" s="436">
        <f>K199*(1-'5'!$E$18)</f>
        <v>0</v>
      </c>
      <c r="M199" s="436">
        <f>L199*(1-'5'!$E$18)</f>
        <v>0</v>
      </c>
      <c r="N199" s="436">
        <f>M199*(1-'5'!$E$18)</f>
        <v>0</v>
      </c>
      <c r="O199" s="436">
        <f>N199*(1-'5'!$E$18)</f>
        <v>0</v>
      </c>
      <c r="P199" s="436">
        <f>O199*(1-'5'!$E$18)</f>
        <v>0</v>
      </c>
      <c r="Q199" s="436">
        <f>P199*(1-'5'!$E$18)</f>
        <v>0</v>
      </c>
      <c r="R199" s="436">
        <f>Q199*(1-'5'!$E$18)</f>
        <v>0</v>
      </c>
      <c r="S199" s="436">
        <f>R199*(1-'5'!$E$18)</f>
        <v>0</v>
      </c>
      <c r="T199" s="436">
        <f>S199*(1-'5'!$E$18)</f>
        <v>0</v>
      </c>
      <c r="U199" s="436">
        <f>T199*(1-'5'!$E$18)</f>
        <v>0</v>
      </c>
      <c r="V199" s="436">
        <f>U199*(1-'5'!$E$18)</f>
        <v>0</v>
      </c>
      <c r="W199" s="436">
        <f>V199*(1-'5'!$E$18)</f>
        <v>0</v>
      </c>
      <c r="X199" s="436">
        <f>W199*(1-'5'!$E$18)</f>
        <v>0</v>
      </c>
      <c r="Y199" s="436">
        <f>X199*(1-'5'!$E$18)</f>
        <v>0</v>
      </c>
      <c r="Z199" s="436">
        <f>Y199*(1-'5'!$E$18)</f>
        <v>0</v>
      </c>
      <c r="AA199" s="436">
        <f>Z199*(1-'5'!$E$18)</f>
        <v>0</v>
      </c>
      <c r="AB199" s="436">
        <f>AA199*(1-'5'!$E$18)</f>
        <v>0</v>
      </c>
      <c r="AC199" s="436">
        <f>AB199*(1-'5'!$E$18)</f>
        <v>0</v>
      </c>
      <c r="AD199" s="436">
        <f>AC199*(1-'5'!$E$18)</f>
        <v>0</v>
      </c>
      <c r="AE199" s="436">
        <f>AD199*(1-'5'!$E$18)</f>
        <v>0</v>
      </c>
      <c r="AF199" s="436">
        <f>AE199*(1-'5'!$E$18)</f>
        <v>0</v>
      </c>
      <c r="AG199" s="436">
        <f>AF199*(1-'5'!$E$18)</f>
        <v>0</v>
      </c>
      <c r="AH199" s="393">
        <f t="shared" si="26"/>
        <v>0</v>
      </c>
    </row>
    <row r="200" spans="2:34">
      <c r="B200" s="434">
        <f>'4'!H66</f>
        <v>0</v>
      </c>
      <c r="C200" s="435">
        <f t="shared" si="25"/>
        <v>0</v>
      </c>
      <c r="D200" s="436">
        <f>D166*'5'!$E$17</f>
        <v>0</v>
      </c>
      <c r="E200" s="436">
        <f>D200*(1-'5'!$E$18)</f>
        <v>0</v>
      </c>
      <c r="F200" s="436">
        <f>E200*(1-'5'!$E$18)</f>
        <v>0</v>
      </c>
      <c r="G200" s="436">
        <f>F200*(1-'5'!$E$18)</f>
        <v>0</v>
      </c>
      <c r="H200" s="436">
        <f>G200*(1-'5'!$E$18)</f>
        <v>0</v>
      </c>
      <c r="I200" s="436">
        <f>H200*(1-'5'!$E$18)</f>
        <v>0</v>
      </c>
      <c r="J200" s="436">
        <f>I200*(1-'5'!$E$18)</f>
        <v>0</v>
      </c>
      <c r="K200" s="436">
        <f>J200*(1-'5'!$E$18)</f>
        <v>0</v>
      </c>
      <c r="L200" s="436">
        <f>K200*(1-'5'!$E$18)</f>
        <v>0</v>
      </c>
      <c r="M200" s="436">
        <f>L200*(1-'5'!$E$18)</f>
        <v>0</v>
      </c>
      <c r="N200" s="436">
        <f>M200*(1-'5'!$E$18)</f>
        <v>0</v>
      </c>
      <c r="O200" s="436">
        <f>N200*(1-'5'!$E$18)</f>
        <v>0</v>
      </c>
      <c r="P200" s="436">
        <f>O200*(1-'5'!$E$18)</f>
        <v>0</v>
      </c>
      <c r="Q200" s="436">
        <f>P200*(1-'5'!$E$18)</f>
        <v>0</v>
      </c>
      <c r="R200" s="436">
        <f>Q200*(1-'5'!$E$18)</f>
        <v>0</v>
      </c>
      <c r="S200" s="436">
        <f>R200*(1-'5'!$E$18)</f>
        <v>0</v>
      </c>
      <c r="T200" s="436">
        <f>S200*(1-'5'!$E$18)</f>
        <v>0</v>
      </c>
      <c r="U200" s="436">
        <f>T200*(1-'5'!$E$18)</f>
        <v>0</v>
      </c>
      <c r="V200" s="436">
        <f>U200*(1-'5'!$E$18)</f>
        <v>0</v>
      </c>
      <c r="W200" s="436">
        <f>V200*(1-'5'!$E$18)</f>
        <v>0</v>
      </c>
      <c r="X200" s="436">
        <f>W200*(1-'5'!$E$18)</f>
        <v>0</v>
      </c>
      <c r="Y200" s="436">
        <f>X200*(1-'5'!$E$18)</f>
        <v>0</v>
      </c>
      <c r="Z200" s="436">
        <f>Y200*(1-'5'!$E$18)</f>
        <v>0</v>
      </c>
      <c r="AA200" s="436">
        <f>Z200*(1-'5'!$E$18)</f>
        <v>0</v>
      </c>
      <c r="AB200" s="436">
        <f>AA200*(1-'5'!$E$18)</f>
        <v>0</v>
      </c>
      <c r="AC200" s="436">
        <f>AB200*(1-'5'!$E$18)</f>
        <v>0</v>
      </c>
      <c r="AD200" s="436">
        <f>AC200*(1-'5'!$E$18)</f>
        <v>0</v>
      </c>
      <c r="AE200" s="436">
        <f>AD200*(1-'5'!$E$18)</f>
        <v>0</v>
      </c>
      <c r="AF200" s="436">
        <f>AE200*(1-'5'!$E$18)</f>
        <v>0</v>
      </c>
      <c r="AG200" s="436">
        <f>AF200*(1-'5'!$E$18)</f>
        <v>0</v>
      </c>
      <c r="AH200" s="393">
        <f t="shared" si="26"/>
        <v>0</v>
      </c>
    </row>
    <row r="201" spans="2:34">
      <c r="B201" s="120" t="s">
        <v>685</v>
      </c>
      <c r="C201" s="393">
        <f>SUM(C171:C200)</f>
        <v>0</v>
      </c>
      <c r="D201" s="393">
        <f>SUM(D171:D200)</f>
        <v>0</v>
      </c>
      <c r="E201" s="393">
        <f t="shared" ref="E201:AH201" si="27">SUM(E171:E200)</f>
        <v>0</v>
      </c>
      <c r="F201" s="393">
        <f t="shared" si="27"/>
        <v>0</v>
      </c>
      <c r="G201" s="393">
        <f t="shared" si="27"/>
        <v>0</v>
      </c>
      <c r="H201" s="393">
        <f t="shared" si="27"/>
        <v>0</v>
      </c>
      <c r="I201" s="393">
        <f t="shared" si="27"/>
        <v>0</v>
      </c>
      <c r="J201" s="393">
        <f t="shared" si="27"/>
        <v>0</v>
      </c>
      <c r="K201" s="393">
        <f t="shared" si="27"/>
        <v>0</v>
      </c>
      <c r="L201" s="393">
        <f t="shared" si="27"/>
        <v>0</v>
      </c>
      <c r="M201" s="393">
        <f t="shared" si="27"/>
        <v>0</v>
      </c>
      <c r="N201" s="393">
        <f t="shared" si="27"/>
        <v>0</v>
      </c>
      <c r="O201" s="393">
        <f t="shared" si="27"/>
        <v>0</v>
      </c>
      <c r="P201" s="393">
        <f t="shared" si="27"/>
        <v>0</v>
      </c>
      <c r="Q201" s="393">
        <f t="shared" si="27"/>
        <v>0</v>
      </c>
      <c r="R201" s="393">
        <f t="shared" si="27"/>
        <v>0</v>
      </c>
      <c r="S201" s="393">
        <f t="shared" si="27"/>
        <v>0</v>
      </c>
      <c r="T201" s="393">
        <f t="shared" si="27"/>
        <v>0</v>
      </c>
      <c r="U201" s="393">
        <f t="shared" si="27"/>
        <v>0</v>
      </c>
      <c r="V201" s="393">
        <f t="shared" si="27"/>
        <v>0</v>
      </c>
      <c r="W201" s="393">
        <f t="shared" si="27"/>
        <v>0</v>
      </c>
      <c r="X201" s="393">
        <f t="shared" si="27"/>
        <v>0</v>
      </c>
      <c r="Y201" s="393">
        <f t="shared" si="27"/>
        <v>0</v>
      </c>
      <c r="Z201" s="393">
        <f t="shared" si="27"/>
        <v>0</v>
      </c>
      <c r="AA201" s="393">
        <f t="shared" si="27"/>
        <v>0</v>
      </c>
      <c r="AB201" s="393">
        <f t="shared" si="27"/>
        <v>0</v>
      </c>
      <c r="AC201" s="393">
        <f t="shared" si="27"/>
        <v>0</v>
      </c>
      <c r="AD201" s="393">
        <f t="shared" si="27"/>
        <v>0</v>
      </c>
      <c r="AE201" s="393">
        <f t="shared" si="27"/>
        <v>0</v>
      </c>
      <c r="AF201" s="393">
        <f t="shared" si="27"/>
        <v>0</v>
      </c>
      <c r="AG201" s="393">
        <f t="shared" si="27"/>
        <v>0</v>
      </c>
      <c r="AH201" s="393">
        <f t="shared" si="27"/>
        <v>0</v>
      </c>
    </row>
  </sheetData>
  <sheetProtection algorithmName="SHA-512" hashValue="yHHvf8/pkOiCOx+oFN+Yx78OQLj7F2Vgcv7yDtv0b02LZZMus8iuo2ccbuaKWh+jHhE4+aF0uqDr8JMZ4Gn6jA==" saltValue="2UMDYTBw9f5I927T/x7Jcg==" spinCount="100000" sheet="1" objects="1" scenarios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11207-3F69-994F-A9E0-C10EC7F3D81E}">
  <sheetPr>
    <pageSetUpPr fitToPage="1"/>
  </sheetPr>
  <dimension ref="B2:J283"/>
  <sheetViews>
    <sheetView zoomScale="118" zoomScaleNormal="100" workbookViewId="0">
      <selection activeCell="AXR1" sqref="A1:XFD1048576"/>
    </sheetView>
  </sheetViews>
  <sheetFormatPr baseColWidth="10" defaultColWidth="10.6640625" defaultRowHeight="11"/>
  <cols>
    <col min="1" max="1" width="1.83203125" style="124" customWidth="1"/>
    <col min="2" max="2" width="33.33203125" style="124" customWidth="1"/>
    <col min="3" max="8" width="11.33203125" style="124" customWidth="1"/>
    <col min="9" max="9" width="11.5" style="124" bestFit="1" customWidth="1"/>
    <col min="10" max="16384" width="10.6640625" style="124"/>
  </cols>
  <sheetData>
    <row r="2" spans="2:10" ht="24" customHeight="1">
      <c r="B2" s="438" t="s">
        <v>690</v>
      </c>
      <c r="C2" s="439" t="str">
        <f>'5'!E2</f>
        <v>_</v>
      </c>
      <c r="D2" s="439"/>
      <c r="E2" s="439" t="str">
        <f>'5'!E3</f>
        <v>_</v>
      </c>
      <c r="F2" s="439"/>
      <c r="G2" s="439" t="s">
        <v>691</v>
      </c>
      <c r="H2" s="439"/>
    </row>
    <row r="3" spans="2:10">
      <c r="B3" s="438"/>
      <c r="C3" s="440">
        <f>'15'!J37+'15'!M37</f>
        <v>0</v>
      </c>
      <c r="D3" s="441" t="s">
        <v>692</v>
      </c>
      <c r="E3" s="440">
        <f>'15'!K37+'15'!M37</f>
        <v>0</v>
      </c>
      <c r="F3" s="441" t="s">
        <v>692</v>
      </c>
      <c r="G3" s="442"/>
      <c r="H3" s="441"/>
    </row>
    <row r="4" spans="2:10">
      <c r="B4" s="438"/>
      <c r="C4" s="443">
        <f>'4'!X33</f>
        <v>0</v>
      </c>
      <c r="D4" s="441" t="s">
        <v>693</v>
      </c>
      <c r="E4" s="440"/>
      <c r="F4" s="441"/>
      <c r="G4" s="444"/>
      <c r="H4" s="441"/>
      <c r="J4" s="442"/>
    </row>
    <row r="5" spans="2:10">
      <c r="B5" s="438"/>
      <c r="C5" s="443">
        <f>'4'!AI33+'4'!AK33</f>
        <v>0</v>
      </c>
      <c r="D5" s="441" t="s">
        <v>694</v>
      </c>
      <c r="E5" s="444"/>
      <c r="F5" s="441"/>
      <c r="G5" s="444"/>
      <c r="H5" s="441"/>
    </row>
    <row r="6" spans="2:10">
      <c r="B6" s="445" t="s">
        <v>520</v>
      </c>
      <c r="C6" s="446" t="e">
        <f>'7'!C18</f>
        <v>#DIV/0!</v>
      </c>
      <c r="D6" s="446"/>
      <c r="E6" s="447"/>
      <c r="F6" s="447"/>
      <c r="G6" s="447"/>
      <c r="H6" s="447"/>
    </row>
    <row r="7" spans="2:10">
      <c r="B7" s="445" t="s">
        <v>695</v>
      </c>
      <c r="C7" s="446">
        <f>'7'!C21</f>
        <v>0</v>
      </c>
      <c r="D7" s="446"/>
      <c r="E7" s="448"/>
      <c r="F7" s="448"/>
      <c r="G7" s="448"/>
      <c r="H7" s="448"/>
    </row>
    <row r="8" spans="2:10">
      <c r="B8" s="445" t="s">
        <v>696</v>
      </c>
      <c r="C8" s="446">
        <f>'7'!C24</f>
        <v>0</v>
      </c>
      <c r="D8" s="446"/>
      <c r="E8" s="447"/>
      <c r="F8" s="447"/>
      <c r="G8" s="447"/>
      <c r="H8" s="447"/>
    </row>
    <row r="9" spans="2:10">
      <c r="B9" s="445" t="s">
        <v>418</v>
      </c>
      <c r="C9" s="446">
        <f>'7'!C27</f>
        <v>0</v>
      </c>
      <c r="D9" s="446"/>
      <c r="E9" s="448"/>
      <c r="F9" s="448"/>
      <c r="G9" s="448"/>
      <c r="H9" s="448"/>
    </row>
    <row r="10" spans="2:10">
      <c r="B10" s="445" t="s">
        <v>697</v>
      </c>
      <c r="C10" s="446" t="e">
        <f>'7'!C30</f>
        <v>#DIV/0!</v>
      </c>
      <c r="D10" s="446"/>
      <c r="E10" s="447"/>
      <c r="F10" s="447"/>
      <c r="G10" s="447"/>
      <c r="H10" s="447"/>
    </row>
    <row r="11" spans="2:10">
      <c r="B11" s="445" t="s">
        <v>276</v>
      </c>
      <c r="C11" s="446" t="e">
        <f>'7'!C33</f>
        <v>#DIV/0!</v>
      </c>
      <c r="D11" s="446"/>
      <c r="E11" s="448"/>
      <c r="F11" s="448"/>
      <c r="G11" s="448"/>
      <c r="H11" s="448"/>
    </row>
    <row r="12" spans="2:10">
      <c r="B12" s="445" t="s">
        <v>698</v>
      </c>
      <c r="C12" s="446" t="e">
        <f>'7'!C37</f>
        <v>#DIV/0!</v>
      </c>
      <c r="D12" s="446"/>
      <c r="E12" s="447"/>
      <c r="F12" s="447"/>
      <c r="G12" s="447"/>
      <c r="H12" s="447"/>
    </row>
    <row r="13" spans="2:10">
      <c r="B13" s="449" t="s">
        <v>699</v>
      </c>
      <c r="C13" s="446" t="e">
        <f>SUM(C6:D12)</f>
        <v>#DIV/0!</v>
      </c>
      <c r="D13" s="446"/>
      <c r="E13" s="446">
        <f>SUM(E6:F12)</f>
        <v>0</v>
      </c>
      <c r="F13" s="446"/>
      <c r="G13" s="446">
        <f>SUM(G6:H12)</f>
        <v>0</v>
      </c>
      <c r="H13" s="446"/>
    </row>
    <row r="14" spans="2:10">
      <c r="B14" s="134"/>
      <c r="C14" s="450" t="s">
        <v>700</v>
      </c>
      <c r="D14" s="450" t="s">
        <v>701</v>
      </c>
      <c r="E14" s="451" t="s">
        <v>700</v>
      </c>
      <c r="F14" s="450" t="s">
        <v>701</v>
      </c>
      <c r="G14" s="451" t="s">
        <v>700</v>
      </c>
      <c r="H14" s="450" t="s">
        <v>701</v>
      </c>
    </row>
    <row r="15" spans="2:10">
      <c r="B15" s="134" t="s">
        <v>702</v>
      </c>
      <c r="C15" s="146">
        <f>'8'!AH17</f>
        <v>0</v>
      </c>
      <c r="D15" s="146">
        <f>'8'!AI17</f>
        <v>0</v>
      </c>
      <c r="E15" s="146"/>
      <c r="F15" s="146"/>
      <c r="G15" s="146"/>
      <c r="H15" s="146"/>
    </row>
    <row r="16" spans="2:10">
      <c r="B16" s="134" t="s">
        <v>131</v>
      </c>
      <c r="C16" s="146">
        <f>(C17+C18+C19)</f>
        <v>0</v>
      </c>
      <c r="D16" s="146">
        <f>(D17+D18+D19)</f>
        <v>0</v>
      </c>
      <c r="E16" s="146"/>
      <c r="F16" s="146"/>
      <c r="G16" s="146"/>
      <c r="H16" s="146"/>
      <c r="I16" s="452"/>
    </row>
    <row r="17" spans="2:9">
      <c r="B17" s="403" t="s">
        <v>703</v>
      </c>
      <c r="C17" s="453">
        <f>'8'!AH19+'8'!AH20</f>
        <v>0</v>
      </c>
      <c r="D17" s="453">
        <f>'8'!AI19+'8'!AI20</f>
        <v>0</v>
      </c>
      <c r="E17" s="453"/>
      <c r="F17" s="453"/>
      <c r="G17" s="453"/>
      <c r="H17" s="453"/>
    </row>
    <row r="18" spans="2:9">
      <c r="B18" s="403" t="s">
        <v>704</v>
      </c>
      <c r="C18" s="453">
        <f>'8'!AH22+'8'!AH23</f>
        <v>0</v>
      </c>
      <c r="D18" s="453">
        <f>'8'!AI22+'8'!AI23</f>
        <v>0</v>
      </c>
      <c r="E18" s="453"/>
      <c r="F18" s="453"/>
      <c r="G18" s="453"/>
      <c r="H18" s="453"/>
    </row>
    <row r="19" spans="2:9">
      <c r="B19" s="403" t="s">
        <v>705</v>
      </c>
      <c r="C19" s="453">
        <f>'8'!AH26+'8'!AH27</f>
        <v>0</v>
      </c>
      <c r="D19" s="453">
        <f>'8'!AI26+'8'!AI27</f>
        <v>0</v>
      </c>
      <c r="E19" s="453"/>
      <c r="F19" s="453"/>
      <c r="G19" s="453"/>
      <c r="H19" s="453"/>
    </row>
    <row r="20" spans="2:9">
      <c r="B20" s="134" t="s">
        <v>706</v>
      </c>
      <c r="C20" s="146">
        <f>'8'!AH25</f>
        <v>0</v>
      </c>
      <c r="D20" s="146">
        <f>'8'!AI25</f>
        <v>0</v>
      </c>
      <c r="E20" s="146"/>
      <c r="F20" s="146"/>
      <c r="G20" s="146"/>
      <c r="H20" s="146"/>
    </row>
    <row r="21" spans="2:9">
      <c r="B21" s="134" t="s">
        <v>707</v>
      </c>
      <c r="C21" s="146">
        <f>SUM(C22:C23)</f>
        <v>0</v>
      </c>
      <c r="D21" s="146">
        <f>SUM(D22:D23)</f>
        <v>0</v>
      </c>
      <c r="E21" s="146"/>
      <c r="F21" s="146"/>
      <c r="G21" s="146"/>
      <c r="H21" s="146"/>
    </row>
    <row r="22" spans="2:9">
      <c r="B22" s="403" t="s">
        <v>708</v>
      </c>
      <c r="C22" s="453">
        <f>'8'!AH30</f>
        <v>0</v>
      </c>
      <c r="D22" s="453">
        <f>'8'!AI30</f>
        <v>0</v>
      </c>
      <c r="E22" s="453"/>
      <c r="F22" s="453"/>
      <c r="G22" s="453"/>
      <c r="H22" s="453"/>
    </row>
    <row r="23" spans="2:9">
      <c r="B23" s="403" t="s">
        <v>709</v>
      </c>
      <c r="C23" s="453">
        <f>'8'!AH29</f>
        <v>0</v>
      </c>
      <c r="D23" s="453">
        <f>'8'!AI29</f>
        <v>0</v>
      </c>
      <c r="E23" s="453"/>
      <c r="F23" s="453"/>
      <c r="G23" s="453"/>
      <c r="H23" s="453"/>
    </row>
    <row r="24" spans="2:9">
      <c r="B24" s="134" t="s">
        <v>710</v>
      </c>
      <c r="C24" s="146">
        <f>SUM(C25:C27)</f>
        <v>0</v>
      </c>
      <c r="D24" s="146">
        <f>SUM(D25:D27)</f>
        <v>0</v>
      </c>
      <c r="E24" s="146"/>
      <c r="F24" s="146"/>
      <c r="G24" s="146"/>
      <c r="H24" s="146"/>
    </row>
    <row r="25" spans="2:9">
      <c r="B25" s="403" t="s">
        <v>711</v>
      </c>
      <c r="C25" s="453">
        <f>'8'!AH33</f>
        <v>0</v>
      </c>
      <c r="D25" s="453">
        <f>'8'!AI33</f>
        <v>0</v>
      </c>
      <c r="E25" s="453"/>
      <c r="F25" s="453"/>
      <c r="G25" s="453"/>
      <c r="H25" s="453"/>
    </row>
    <row r="26" spans="2:9">
      <c r="B26" s="403" t="s">
        <v>712</v>
      </c>
      <c r="C26" s="453">
        <f>'8'!AH32</f>
        <v>0</v>
      </c>
      <c r="D26" s="453">
        <f>'8'!AI32</f>
        <v>0</v>
      </c>
      <c r="E26" s="453"/>
      <c r="F26" s="453"/>
      <c r="G26" s="453"/>
      <c r="H26" s="453"/>
    </row>
    <row r="27" spans="2:9">
      <c r="B27" s="403" t="s">
        <v>713</v>
      </c>
      <c r="C27" s="453">
        <f>'8'!AH34</f>
        <v>0</v>
      </c>
      <c r="D27" s="453">
        <f>'8'!AI34</f>
        <v>0</v>
      </c>
      <c r="E27" s="453"/>
      <c r="F27" s="453"/>
      <c r="G27" s="453"/>
      <c r="H27" s="453"/>
    </row>
    <row r="28" spans="2:9">
      <c r="B28" s="134" t="s">
        <v>426</v>
      </c>
      <c r="C28" s="146">
        <f>'8'!AH35</f>
        <v>0</v>
      </c>
      <c r="D28" s="146">
        <f>'8'!AI35</f>
        <v>0</v>
      </c>
      <c r="E28" s="453"/>
      <c r="F28" s="453"/>
      <c r="G28" s="146"/>
      <c r="H28" s="146"/>
    </row>
    <row r="29" spans="2:9">
      <c r="B29" s="134" t="s">
        <v>714</v>
      </c>
      <c r="C29" s="146"/>
      <c r="D29" s="146"/>
      <c r="E29" s="146">
        <f>'8'!AH9+'8'!AH10</f>
        <v>0</v>
      </c>
      <c r="F29" s="146">
        <f>'8'!AI9+'8'!AI10</f>
        <v>0</v>
      </c>
      <c r="G29" s="146"/>
      <c r="H29" s="146"/>
      <c r="I29" s="452"/>
    </row>
    <row r="30" spans="2:9">
      <c r="B30" s="454" t="s">
        <v>135</v>
      </c>
      <c r="C30" s="146">
        <f>C15+C16+C20+C21+C24+C29</f>
        <v>0</v>
      </c>
      <c r="D30" s="146">
        <f>D15+D16+D20+D21+D24+D29</f>
        <v>0</v>
      </c>
      <c r="E30" s="146">
        <f>E29</f>
        <v>0</v>
      </c>
      <c r="F30" s="146">
        <f>F29</f>
        <v>0</v>
      </c>
      <c r="G30" s="146"/>
      <c r="H30" s="146"/>
      <c r="I30" s="452"/>
    </row>
    <row r="31" spans="2:9">
      <c r="B31" s="134" t="s">
        <v>715</v>
      </c>
      <c r="C31" s="146"/>
      <c r="D31" s="146"/>
      <c r="E31" s="146">
        <f>C15</f>
        <v>0</v>
      </c>
      <c r="F31" s="146">
        <f>D15</f>
        <v>0</v>
      </c>
      <c r="G31" s="146"/>
      <c r="H31" s="146"/>
      <c r="I31" s="455"/>
    </row>
    <row r="32" spans="2:9">
      <c r="B32" s="134" t="s">
        <v>716</v>
      </c>
      <c r="C32" s="146">
        <f>'8'!AH5</f>
        <v>0</v>
      </c>
      <c r="D32" s="146">
        <f>'8'!AI5</f>
        <v>0</v>
      </c>
      <c r="E32" s="146">
        <f>'8'!AH57</f>
        <v>0</v>
      </c>
      <c r="F32" s="146">
        <f>'8'!AI57</f>
        <v>0</v>
      </c>
      <c r="G32" s="146"/>
      <c r="H32" s="146"/>
    </row>
    <row r="33" spans="2:10">
      <c r="B33" s="134" t="s">
        <v>717</v>
      </c>
      <c r="C33" s="146">
        <f>'8'!AH12</f>
        <v>0</v>
      </c>
      <c r="D33" s="146">
        <f>'8'!AI12</f>
        <v>0</v>
      </c>
      <c r="E33" s="146"/>
      <c r="F33" s="146"/>
      <c r="G33" s="146"/>
      <c r="H33" s="146"/>
      <c r="I33" s="453"/>
    </row>
    <row r="34" spans="2:10">
      <c r="B34" s="134" t="s">
        <v>718</v>
      </c>
      <c r="C34" s="146">
        <f>'8'!AH14</f>
        <v>0</v>
      </c>
      <c r="D34" s="146">
        <f>'8'!AI14</f>
        <v>0</v>
      </c>
      <c r="E34" s="146"/>
      <c r="F34" s="146"/>
      <c r="G34" s="146"/>
      <c r="H34" s="146"/>
    </row>
    <row r="35" spans="2:10">
      <c r="B35" s="134" t="s">
        <v>433</v>
      </c>
      <c r="C35" s="146">
        <f t="shared" ref="C35:H35" si="0">SUM(C36:C37)</f>
        <v>0</v>
      </c>
      <c r="D35" s="146">
        <f t="shared" si="0"/>
        <v>0</v>
      </c>
      <c r="E35" s="146">
        <f t="shared" si="0"/>
        <v>0</v>
      </c>
      <c r="F35" s="146">
        <f t="shared" si="0"/>
        <v>0</v>
      </c>
      <c r="G35" s="146">
        <f t="shared" si="0"/>
        <v>0</v>
      </c>
      <c r="H35" s="146">
        <f t="shared" si="0"/>
        <v>0</v>
      </c>
      <c r="J35" s="453"/>
    </row>
    <row r="36" spans="2:10">
      <c r="B36" s="403" t="s">
        <v>719</v>
      </c>
      <c r="C36" s="453">
        <f>'8'!AH6</f>
        <v>0</v>
      </c>
      <c r="D36" s="453">
        <f>'8'!AI6</f>
        <v>0</v>
      </c>
      <c r="E36" s="453">
        <f>'8'!AH58</f>
        <v>0</v>
      </c>
      <c r="F36" s="453">
        <f>'8'!AI58</f>
        <v>0</v>
      </c>
      <c r="G36" s="453"/>
      <c r="H36" s="453"/>
    </row>
    <row r="37" spans="2:10">
      <c r="B37" s="403" t="s">
        <v>720</v>
      </c>
      <c r="C37" s="453"/>
      <c r="D37" s="453"/>
      <c r="E37" s="453"/>
      <c r="F37" s="453"/>
      <c r="G37" s="453">
        <f>'8'!X85</f>
        <v>0</v>
      </c>
      <c r="H37" s="453">
        <f>'8'!Y85</f>
        <v>0</v>
      </c>
      <c r="J37" s="453"/>
    </row>
    <row r="38" spans="2:10">
      <c r="B38" s="134" t="s">
        <v>721</v>
      </c>
      <c r="C38" s="453"/>
      <c r="D38" s="453"/>
      <c r="E38" s="146">
        <f>SUM(E39:E41)</f>
        <v>0</v>
      </c>
      <c r="F38" s="146">
        <f>SUM(F39:F41)</f>
        <v>0</v>
      </c>
      <c r="G38" s="453"/>
      <c r="H38" s="453"/>
    </row>
    <row r="39" spans="2:10">
      <c r="B39" s="403" t="s">
        <v>711</v>
      </c>
      <c r="C39" s="453"/>
      <c r="D39" s="453"/>
      <c r="E39" s="453">
        <f t="shared" ref="E39:F41" si="1">C25</f>
        <v>0</v>
      </c>
      <c r="F39" s="453">
        <f t="shared" si="1"/>
        <v>0</v>
      </c>
      <c r="G39" s="453"/>
      <c r="H39" s="453"/>
    </row>
    <row r="40" spans="2:10">
      <c r="B40" s="403" t="s">
        <v>712</v>
      </c>
      <c r="C40" s="453"/>
      <c r="D40" s="453"/>
      <c r="E40" s="453">
        <f t="shared" si="1"/>
        <v>0</v>
      </c>
      <c r="F40" s="453">
        <f t="shared" si="1"/>
        <v>0</v>
      </c>
      <c r="G40" s="453"/>
      <c r="H40" s="453"/>
    </row>
    <row r="41" spans="2:10">
      <c r="B41" s="403" t="s">
        <v>713</v>
      </c>
      <c r="C41" s="453"/>
      <c r="D41" s="453"/>
      <c r="E41" s="453">
        <f t="shared" si="1"/>
        <v>0</v>
      </c>
      <c r="F41" s="453">
        <f t="shared" si="1"/>
        <v>0</v>
      </c>
      <c r="G41" s="453"/>
      <c r="H41" s="453"/>
    </row>
    <row r="42" spans="2:10">
      <c r="B42" s="134" t="s">
        <v>722</v>
      </c>
      <c r="C42" s="146">
        <f>E29</f>
        <v>0</v>
      </c>
      <c r="D42" s="146">
        <f>F29</f>
        <v>0</v>
      </c>
      <c r="E42" s="146"/>
      <c r="F42" s="146"/>
      <c r="G42" s="146"/>
      <c r="H42" s="146"/>
    </row>
    <row r="43" spans="2:10">
      <c r="B43" s="134" t="s">
        <v>723</v>
      </c>
      <c r="C43" s="146">
        <f>'8'!AH7</f>
        <v>0</v>
      </c>
      <c r="D43" s="146">
        <f>'8'!AI7</f>
        <v>0</v>
      </c>
      <c r="E43" s="146">
        <f>'8'!AH59</f>
        <v>0</v>
      </c>
      <c r="F43" s="146">
        <f>'8'!AI59</f>
        <v>0</v>
      </c>
      <c r="G43" s="146"/>
      <c r="H43" s="146"/>
    </row>
    <row r="44" spans="2:10">
      <c r="B44" s="454" t="s">
        <v>129</v>
      </c>
      <c r="C44" s="146">
        <f>C32+C33+C34+C35+C42+C43</f>
        <v>0</v>
      </c>
      <c r="D44" s="146">
        <f>D32+D33+D34+D35+D42+D43</f>
        <v>0</v>
      </c>
      <c r="E44" s="146">
        <f>E31+E32+E35+E38+E43</f>
        <v>0</v>
      </c>
      <c r="F44" s="146">
        <f>F31+F32+F35+F38+F43</f>
        <v>0</v>
      </c>
      <c r="G44" s="146">
        <f>G35</f>
        <v>0</v>
      </c>
      <c r="H44" s="146">
        <f>H35</f>
        <v>0</v>
      </c>
      <c r="I44" s="452"/>
    </row>
    <row r="45" spans="2:10">
      <c r="B45" s="454" t="s">
        <v>724</v>
      </c>
      <c r="C45" s="146">
        <f t="shared" ref="C45:H45" si="2">C44-C30</f>
        <v>0</v>
      </c>
      <c r="D45" s="146">
        <f t="shared" si="2"/>
        <v>0</v>
      </c>
      <c r="E45" s="146">
        <f t="shared" si="2"/>
        <v>0</v>
      </c>
      <c r="F45" s="146">
        <f t="shared" si="2"/>
        <v>0</v>
      </c>
      <c r="G45" s="146">
        <f t="shared" si="2"/>
        <v>0</v>
      </c>
      <c r="H45" s="146">
        <f t="shared" si="2"/>
        <v>0</v>
      </c>
      <c r="I45" s="452"/>
      <c r="J45" s="456"/>
    </row>
    <row r="46" spans="2:10">
      <c r="B46" s="134" t="s">
        <v>725</v>
      </c>
      <c r="C46" s="446" t="e">
        <f>C13</f>
        <v>#DIV/0!</v>
      </c>
      <c r="D46" s="446"/>
      <c r="E46" s="446">
        <f>E13</f>
        <v>0</v>
      </c>
      <c r="F46" s="446"/>
      <c r="G46" s="446">
        <f>G13</f>
        <v>0</v>
      </c>
      <c r="H46" s="446"/>
    </row>
    <row r="47" spans="2:10">
      <c r="B47" s="454" t="s">
        <v>726</v>
      </c>
      <c r="C47" s="446" t="e">
        <f>D45-C46</f>
        <v>#DIV/0!</v>
      </c>
      <c r="D47" s="446"/>
      <c r="E47" s="446">
        <f>F45-E46</f>
        <v>0</v>
      </c>
      <c r="F47" s="446"/>
      <c r="G47" s="446">
        <f>H45-G46</f>
        <v>0</v>
      </c>
      <c r="H47" s="446"/>
    </row>
    <row r="48" spans="2:10">
      <c r="B48" s="134" t="s">
        <v>560</v>
      </c>
      <c r="C48" s="446">
        <f>'8'!AK43</f>
        <v>0</v>
      </c>
      <c r="D48" s="446"/>
      <c r="E48" s="446">
        <f>'8'!AK74</f>
        <v>0</v>
      </c>
      <c r="F48" s="446"/>
      <c r="G48" s="446" t="s">
        <v>120</v>
      </c>
      <c r="H48" s="446"/>
    </row>
    <row r="49" spans="2:8">
      <c r="B49" s="454" t="s">
        <v>727</v>
      </c>
      <c r="C49" s="446" t="e">
        <f>C47-C48</f>
        <v>#DIV/0!</v>
      </c>
      <c r="D49" s="446"/>
      <c r="E49" s="446">
        <f>E47-E48</f>
        <v>0</v>
      </c>
      <c r="F49" s="446"/>
      <c r="G49" s="446" t="s">
        <v>120</v>
      </c>
      <c r="H49" s="446"/>
    </row>
    <row r="52" spans="2:8" ht="20.25" customHeight="1">
      <c r="B52" s="134" t="str">
        <f>IF('5'!E4="PUBBLICO","Valore della Concessione [€]","Ricavi [€]")</f>
        <v>Ricavi [€]</v>
      </c>
      <c r="C52" s="140"/>
    </row>
    <row r="53" spans="2:8">
      <c r="B53" s="120" t="s">
        <v>728</v>
      </c>
      <c r="C53" s="457">
        <f>'8'!AK5</f>
        <v>0</v>
      </c>
    </row>
    <row r="54" spans="2:8">
      <c r="B54" s="120" t="s">
        <v>729</v>
      </c>
      <c r="C54" s="457">
        <f>'8'!AK12</f>
        <v>0</v>
      </c>
    </row>
    <row r="55" spans="2:8">
      <c r="B55" s="120" t="s">
        <v>730</v>
      </c>
      <c r="C55" s="457">
        <f>'8'!AK14</f>
        <v>0</v>
      </c>
    </row>
    <row r="56" spans="2:8">
      <c r="B56" s="120" t="s">
        <v>567</v>
      </c>
      <c r="C56" s="457">
        <f>'8'!AK6</f>
        <v>0</v>
      </c>
    </row>
    <row r="57" spans="2:8">
      <c r="B57" s="120" t="s">
        <v>731</v>
      </c>
      <c r="C57" s="457">
        <f>'8'!AK9+'8'!AK10</f>
        <v>0</v>
      </c>
    </row>
    <row r="58" spans="2:8">
      <c r="B58" s="120" t="s">
        <v>732</v>
      </c>
      <c r="C58" s="457">
        <f>'8'!AK7</f>
        <v>0</v>
      </c>
    </row>
    <row r="59" spans="2:8">
      <c r="B59" s="458" t="s">
        <v>97</v>
      </c>
      <c r="C59" s="459">
        <f>+SUM(C53:C58)</f>
        <v>0</v>
      </c>
    </row>
    <row r="60" spans="2:8">
      <c r="B60" s="386"/>
      <c r="C60" s="390"/>
      <c r="D60" s="378"/>
    </row>
    <row r="61" spans="2:8" ht="20.25" customHeight="1">
      <c r="B61" s="134" t="s">
        <v>733</v>
      </c>
      <c r="C61" s="140"/>
      <c r="E61" s="456"/>
    </row>
    <row r="62" spans="2:8">
      <c r="B62" s="120" t="s">
        <v>734</v>
      </c>
      <c r="C62" s="460">
        <f>'8'!AK17</f>
        <v>0</v>
      </c>
    </row>
    <row r="63" spans="2:8">
      <c r="B63" s="120" t="s">
        <v>735</v>
      </c>
      <c r="C63" s="461">
        <f>'8'!AK19+'8'!AK20</f>
        <v>0</v>
      </c>
    </row>
    <row r="64" spans="2:8">
      <c r="B64" s="120" t="s">
        <v>736</v>
      </c>
      <c r="C64" s="461">
        <f>'8'!AK22+'8'!AK23</f>
        <v>0</v>
      </c>
    </row>
    <row r="65" spans="2:4">
      <c r="B65" s="120" t="s">
        <v>737</v>
      </c>
      <c r="C65" s="461">
        <f>'8'!AK26+'8'!AK27</f>
        <v>0</v>
      </c>
    </row>
    <row r="66" spans="2:4">
      <c r="B66" s="120" t="s">
        <v>738</v>
      </c>
      <c r="C66" s="461">
        <f>'8'!AK25</f>
        <v>0</v>
      </c>
    </row>
    <row r="67" spans="2:4">
      <c r="B67" s="120" t="s">
        <v>739</v>
      </c>
      <c r="C67" s="461">
        <f>'8'!AK30</f>
        <v>0</v>
      </c>
    </row>
    <row r="68" spans="2:4">
      <c r="B68" s="120" t="s">
        <v>740</v>
      </c>
      <c r="C68" s="461">
        <f>'8'!AK29</f>
        <v>0</v>
      </c>
    </row>
    <row r="69" spans="2:4">
      <c r="B69" s="120" t="s">
        <v>741</v>
      </c>
      <c r="C69" s="461">
        <f>'8'!AK32</f>
        <v>0</v>
      </c>
    </row>
    <row r="70" spans="2:4">
      <c r="B70" s="120" t="s">
        <v>742</v>
      </c>
      <c r="C70" s="461">
        <f>'8'!AK33</f>
        <v>0</v>
      </c>
    </row>
    <row r="71" spans="2:4">
      <c r="B71" s="458" t="s">
        <v>97</v>
      </c>
      <c r="C71" s="462">
        <f>+SUM(C62:C70)</f>
        <v>0</v>
      </c>
    </row>
    <row r="72" spans="2:4">
      <c r="B72" s="119"/>
      <c r="C72" s="119"/>
      <c r="D72" s="119"/>
    </row>
    <row r="73" spans="2:4" ht="20.25" customHeight="1"/>
    <row r="74" spans="2:4" ht="13" customHeight="1"/>
    <row r="76" spans="2:4" ht="13" customHeight="1"/>
    <row r="77" spans="2:4" ht="13" customHeight="1"/>
    <row r="83" spans="2:4">
      <c r="B83" s="119"/>
      <c r="C83" s="119"/>
      <c r="D83" s="119"/>
    </row>
    <row r="84" spans="2:4">
      <c r="B84" s="119"/>
      <c r="C84" s="119"/>
      <c r="D84" s="119"/>
    </row>
    <row r="86" spans="2:4">
      <c r="B86" s="403"/>
      <c r="C86" s="136"/>
    </row>
    <row r="87" spans="2:4">
      <c r="C87" s="463"/>
    </row>
    <row r="89" spans="2:4">
      <c r="C89" s="408"/>
    </row>
    <row r="90" spans="2:4">
      <c r="C90" s="408"/>
    </row>
    <row r="97" s="124" customFormat="1"/>
    <row r="98" s="124" customFormat="1"/>
    <row r="99" s="124" customFormat="1"/>
    <row r="100" s="124" customFormat="1"/>
    <row r="101" s="124" customFormat="1"/>
    <row r="102" s="124" customFormat="1"/>
    <row r="103" s="124" customFormat="1"/>
    <row r="104" s="124" customFormat="1"/>
    <row r="105" s="124" customFormat="1"/>
    <row r="106" s="124" customFormat="1"/>
    <row r="107" s="124" customFormat="1"/>
    <row r="108" s="124" customFormat="1"/>
    <row r="109" s="124" customFormat="1"/>
    <row r="110" s="124" customFormat="1"/>
    <row r="111" s="124" customFormat="1"/>
    <row r="112" s="124" customFormat="1"/>
    <row r="113" s="124" customFormat="1"/>
    <row r="114" s="124" customFormat="1"/>
    <row r="115" s="124" customFormat="1"/>
    <row r="116" s="124" customFormat="1"/>
    <row r="117" s="124" customFormat="1"/>
    <row r="118" s="124" customFormat="1"/>
    <row r="119" s="124" customFormat="1"/>
    <row r="120" s="124" customFormat="1"/>
    <row r="121" s="124" customFormat="1"/>
    <row r="122" s="124" customFormat="1"/>
    <row r="123" s="124" customFormat="1"/>
    <row r="124" s="124" customFormat="1"/>
    <row r="125" s="124" customFormat="1"/>
    <row r="126" s="124" customFormat="1"/>
    <row r="127" s="124" customFormat="1"/>
    <row r="128" s="124" customFormat="1"/>
    <row r="129" s="124" customFormat="1"/>
    <row r="130" s="124" customFormat="1"/>
    <row r="131" s="124" customFormat="1"/>
    <row r="132" s="124" customFormat="1"/>
    <row r="133" s="124" customFormat="1"/>
    <row r="134" s="124" customFormat="1"/>
    <row r="135" s="124" customFormat="1"/>
    <row r="136" s="124" customFormat="1"/>
    <row r="137" s="124" customFormat="1"/>
    <row r="138" s="124" customFormat="1"/>
    <row r="139" s="124" customFormat="1"/>
    <row r="140" s="124" customFormat="1"/>
    <row r="141" s="124" customFormat="1"/>
    <row r="142" s="124" customFormat="1"/>
    <row r="143" s="124" customFormat="1"/>
    <row r="144" s="124" customFormat="1"/>
    <row r="145" s="124" customFormat="1"/>
    <row r="146" s="124" customFormat="1"/>
    <row r="147" s="124" customFormat="1"/>
    <row r="148" s="124" customFormat="1"/>
    <row r="149" s="124" customFormat="1"/>
    <row r="150" s="124" customFormat="1"/>
    <row r="151" s="124" customFormat="1"/>
    <row r="152" s="124" customFormat="1"/>
    <row r="153" s="124" customFormat="1"/>
    <row r="154" s="124" customFormat="1"/>
    <row r="155" s="124" customFormat="1"/>
    <row r="156" s="124" customFormat="1"/>
    <row r="157" s="124" customFormat="1"/>
    <row r="158" s="124" customFormat="1"/>
    <row r="159" s="124" customFormat="1"/>
    <row r="160" s="124" customFormat="1"/>
    <row r="161" s="124" customFormat="1"/>
    <row r="162" s="124" customFormat="1"/>
    <row r="163" s="124" customFormat="1"/>
    <row r="164" s="124" customFormat="1"/>
    <row r="165" s="124" customFormat="1"/>
    <row r="166" s="124" customFormat="1"/>
    <row r="167" s="124" customFormat="1"/>
    <row r="168" s="124" customFormat="1"/>
    <row r="169" s="124" customFormat="1"/>
    <row r="170" s="124" customFormat="1"/>
    <row r="171" s="124" customFormat="1"/>
    <row r="172" s="124" customFormat="1"/>
    <row r="173" s="124" customFormat="1"/>
    <row r="174" s="124" customFormat="1"/>
    <row r="175" s="124" customFormat="1"/>
    <row r="176" s="124" customFormat="1"/>
    <row r="177" s="124" customFormat="1"/>
    <row r="178" s="124" customFormat="1"/>
    <row r="179" s="124" customFormat="1"/>
    <row r="180" s="124" customFormat="1"/>
    <row r="181" s="124" customFormat="1"/>
    <row r="182" s="124" customFormat="1"/>
    <row r="183" s="124" customFormat="1"/>
    <row r="184" s="124" customFormat="1"/>
    <row r="185" s="124" customFormat="1"/>
    <row r="186" s="124" customFormat="1"/>
    <row r="187" s="124" customFormat="1"/>
    <row r="188" s="124" customFormat="1"/>
    <row r="189" s="124" customFormat="1"/>
    <row r="190" s="124" customFormat="1"/>
    <row r="191" s="124" customFormat="1"/>
    <row r="192" s="124" customFormat="1"/>
    <row r="193" s="124" customFormat="1"/>
    <row r="194" s="124" customFormat="1"/>
    <row r="195" s="124" customFormat="1"/>
    <row r="196" s="124" customFormat="1"/>
    <row r="197" s="124" customFormat="1"/>
    <row r="198" s="124" customFormat="1"/>
    <row r="199" s="124" customFormat="1"/>
    <row r="200" s="124" customFormat="1"/>
    <row r="201" s="124" customFormat="1"/>
    <row r="202" s="124" customFormat="1"/>
    <row r="203" s="124" customFormat="1"/>
    <row r="204" s="124" customFormat="1"/>
    <row r="205" s="124" customFormat="1"/>
    <row r="206" s="124" customFormat="1"/>
    <row r="207" s="124" customFormat="1"/>
    <row r="208" s="124" customFormat="1"/>
    <row r="209" s="124" customFormat="1"/>
    <row r="210" s="124" customFormat="1"/>
    <row r="211" s="124" customFormat="1"/>
    <row r="212" s="124" customFormat="1"/>
    <row r="213" s="124" customFormat="1"/>
    <row r="214" s="124" customFormat="1"/>
    <row r="215" s="124" customFormat="1"/>
    <row r="216" s="124" customFormat="1"/>
    <row r="217" s="124" customFormat="1"/>
    <row r="218" s="124" customFormat="1"/>
    <row r="219" s="124" customFormat="1"/>
    <row r="220" s="124" customFormat="1"/>
    <row r="221" s="124" customFormat="1"/>
    <row r="222" s="124" customFormat="1"/>
    <row r="223" s="124" customFormat="1"/>
    <row r="224" s="124" customFormat="1"/>
    <row r="225" s="124" customFormat="1"/>
    <row r="226" s="124" customFormat="1"/>
    <row r="227" s="124" customFormat="1"/>
    <row r="228" s="124" customFormat="1"/>
    <row r="229" s="124" customFormat="1"/>
    <row r="230" s="124" customFormat="1"/>
    <row r="231" s="124" customFormat="1"/>
    <row r="232" s="124" customFormat="1"/>
    <row r="233" s="124" customFormat="1"/>
    <row r="234" s="124" customFormat="1"/>
    <row r="235" s="124" customFormat="1"/>
    <row r="236" s="124" customFormat="1"/>
    <row r="237" s="124" customFormat="1"/>
    <row r="238" s="124" customFormat="1"/>
    <row r="239" s="124" customFormat="1"/>
    <row r="240" s="124" customFormat="1"/>
    <row r="241" s="124" customFormat="1"/>
    <row r="242" s="124" customFormat="1"/>
    <row r="243" s="124" customFormat="1"/>
    <row r="244" s="124" customFormat="1"/>
    <row r="245" s="124" customFormat="1"/>
    <row r="246" s="124" customFormat="1"/>
    <row r="247" s="124" customFormat="1"/>
    <row r="248" s="124" customFormat="1"/>
    <row r="249" s="124" customFormat="1"/>
    <row r="250" s="124" customFormat="1"/>
    <row r="251" s="124" customFormat="1"/>
    <row r="252" s="124" customFormat="1"/>
    <row r="253" s="124" customFormat="1"/>
    <row r="254" s="124" customFormat="1"/>
    <row r="255" s="124" customFormat="1"/>
    <row r="256" s="124" customFormat="1"/>
    <row r="257" s="124" customFormat="1"/>
    <row r="258" s="124" customFormat="1"/>
    <row r="259" s="124" customFormat="1"/>
    <row r="260" s="124" customFormat="1"/>
    <row r="261" s="124" customFormat="1"/>
    <row r="262" s="124" customFormat="1"/>
    <row r="263" s="124" customFormat="1"/>
    <row r="264" s="124" customFormat="1"/>
    <row r="265" s="124" customFormat="1"/>
    <row r="266" s="124" customFormat="1"/>
    <row r="267" s="124" customFormat="1"/>
    <row r="268" s="124" customFormat="1"/>
    <row r="269" s="124" customFormat="1"/>
    <row r="270" s="124" customFormat="1"/>
    <row r="271" s="124" customFormat="1"/>
    <row r="272" s="124" customFormat="1"/>
    <row r="273" s="124" customFormat="1"/>
    <row r="274" s="124" customFormat="1"/>
    <row r="275" s="124" customFormat="1"/>
    <row r="276" s="124" customFormat="1"/>
    <row r="277" s="124" customFormat="1"/>
    <row r="278" s="124" customFormat="1"/>
    <row r="279" s="124" customFormat="1"/>
    <row r="280" s="124" customFormat="1"/>
    <row r="281" s="124" customFormat="1"/>
    <row r="282" s="124" customFormat="1"/>
    <row r="283" s="124" customFormat="1"/>
  </sheetData>
  <sheetProtection algorithmName="SHA-512" hashValue="DIIG/L+md2iRog/JsjnXAcw25a0ZgKXwrcsJvtOKM72LZ9frWKn7VYK06najxTnwPSsNAxF1QUN/yJAvVXCZrQ==" saltValue="2Tq4CXK2PlGf5lM5g5ccDA==" spinCount="100000" sheet="1" objects="1" scenarios="1"/>
  <mergeCells count="34">
    <mergeCell ref="B2:B5"/>
    <mergeCell ref="C7:D7"/>
    <mergeCell ref="E47:F47"/>
    <mergeCell ref="G47:H47"/>
    <mergeCell ref="C47:D47"/>
    <mergeCell ref="E13:F13"/>
    <mergeCell ref="G13:H13"/>
    <mergeCell ref="E46:F46"/>
    <mergeCell ref="G46:H46"/>
    <mergeCell ref="C13:D13"/>
    <mergeCell ref="C46:D46"/>
    <mergeCell ref="C2:D2"/>
    <mergeCell ref="E2:F2"/>
    <mergeCell ref="E10:F10"/>
    <mergeCell ref="C11:D11"/>
    <mergeCell ref="G2:H2"/>
    <mergeCell ref="C49:D49"/>
    <mergeCell ref="E49:F49"/>
    <mergeCell ref="G49:H49"/>
    <mergeCell ref="C48:D48"/>
    <mergeCell ref="E48:F48"/>
    <mergeCell ref="G48:H48"/>
    <mergeCell ref="E12:F12"/>
    <mergeCell ref="G12:H12"/>
    <mergeCell ref="C9:D9"/>
    <mergeCell ref="G10:H10"/>
    <mergeCell ref="E6:F6"/>
    <mergeCell ref="G6:H6"/>
    <mergeCell ref="E8:F8"/>
    <mergeCell ref="G8:H8"/>
    <mergeCell ref="C12:D12"/>
    <mergeCell ref="C6:D6"/>
    <mergeCell ref="C8:D8"/>
    <mergeCell ref="C10:D10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EBD61-FE22-C84B-90A8-F3456DBFE34A}">
  <dimension ref="B2:BE580"/>
  <sheetViews>
    <sheetView topLeftCell="V1" zoomScale="150" zoomScaleNormal="100" workbookViewId="0">
      <selection activeCell="AXR1" sqref="A1:XFD1048576"/>
    </sheetView>
  </sheetViews>
  <sheetFormatPr baseColWidth="10" defaultColWidth="11.5" defaultRowHeight="15"/>
  <cols>
    <col min="1" max="1" width="3.33203125" style="464" customWidth="1"/>
    <col min="2" max="2" width="30.6640625" style="464" customWidth="1"/>
    <col min="3" max="21" width="11.5" style="464"/>
    <col min="22" max="22" width="11.83203125" style="464" customWidth="1"/>
    <col min="23" max="16384" width="11.5" style="464"/>
  </cols>
  <sheetData>
    <row r="2" spans="2:57">
      <c r="B2" s="464" t="s">
        <v>743</v>
      </c>
    </row>
    <row r="4" spans="2:57" s="465" customFormat="1" ht="15" customHeight="1">
      <c r="B4" s="466" t="s">
        <v>744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 t="s">
        <v>544</v>
      </c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 t="s">
        <v>214</v>
      </c>
      <c r="AR4" s="466"/>
      <c r="AS4" s="466"/>
      <c r="AT4" s="466"/>
      <c r="AU4" s="466"/>
      <c r="AV4" s="466"/>
      <c r="AW4" s="466"/>
      <c r="AX4" s="466"/>
      <c r="AY4" s="466"/>
      <c r="AZ4" s="466" t="s">
        <v>745</v>
      </c>
      <c r="BA4" s="466"/>
      <c r="BB4" s="466"/>
      <c r="BC4" s="466"/>
      <c r="BD4" s="466"/>
      <c r="BE4" s="466"/>
    </row>
    <row r="5" spans="2:57" s="465" customFormat="1" ht="15" customHeight="1">
      <c r="B5" s="466"/>
      <c r="C5" s="466"/>
      <c r="D5" s="466"/>
      <c r="E5" s="466"/>
      <c r="F5" s="466"/>
      <c r="G5" s="466"/>
      <c r="H5" s="466"/>
      <c r="I5" s="466"/>
      <c r="J5" s="466"/>
      <c r="K5" s="466"/>
      <c r="L5" s="466"/>
      <c r="M5" s="466"/>
      <c r="N5" s="466"/>
      <c r="O5" s="466"/>
      <c r="P5" s="466"/>
      <c r="Q5" s="466"/>
      <c r="R5" s="466"/>
      <c r="S5" s="466"/>
      <c r="T5" s="466"/>
      <c r="U5" s="466"/>
      <c r="V5" s="466"/>
      <c r="W5" s="466"/>
      <c r="X5" s="466"/>
      <c r="Y5" s="466"/>
      <c r="Z5" s="466"/>
      <c r="AA5" s="466" t="s">
        <v>746</v>
      </c>
      <c r="AB5" s="466"/>
      <c r="AC5" s="466" t="s">
        <v>747</v>
      </c>
      <c r="AD5" s="466"/>
      <c r="AE5" s="466"/>
      <c r="AF5" s="466" t="s">
        <v>748</v>
      </c>
      <c r="AG5" s="466"/>
      <c r="AH5" s="466"/>
      <c r="AI5" s="466"/>
      <c r="AJ5" s="466"/>
      <c r="AK5" s="466"/>
      <c r="AL5" s="466"/>
      <c r="AM5" s="466"/>
      <c r="AN5" s="466"/>
      <c r="AO5" s="466"/>
      <c r="AP5" s="466"/>
      <c r="AQ5" s="466" t="s">
        <v>297</v>
      </c>
      <c r="AR5" s="466"/>
      <c r="AS5" s="466"/>
      <c r="AT5" s="466" t="s">
        <v>749</v>
      </c>
      <c r="AU5" s="466"/>
      <c r="AV5" s="466" t="s">
        <v>750</v>
      </c>
      <c r="AW5" s="466"/>
      <c r="AX5" s="466"/>
      <c r="AY5" s="467" t="s">
        <v>751</v>
      </c>
      <c r="AZ5" s="466" t="s">
        <v>745</v>
      </c>
      <c r="BA5" s="466"/>
      <c r="BB5" s="466" t="s">
        <v>752</v>
      </c>
      <c r="BC5" s="466"/>
      <c r="BD5" s="466" t="s">
        <v>753</v>
      </c>
      <c r="BE5" s="466"/>
    </row>
    <row r="6" spans="2:57" s="468" customFormat="1" ht="78" customHeight="1">
      <c r="B6" s="468" t="s">
        <v>754</v>
      </c>
      <c r="C6" s="469" t="s">
        <v>755</v>
      </c>
      <c r="D6" s="469" t="s">
        <v>756</v>
      </c>
      <c r="E6" s="469" t="s">
        <v>757</v>
      </c>
      <c r="F6" s="469" t="s">
        <v>758</v>
      </c>
      <c r="G6" s="469" t="s">
        <v>759</v>
      </c>
      <c r="H6" s="469" t="s">
        <v>760</v>
      </c>
      <c r="I6" s="469" t="s">
        <v>761</v>
      </c>
      <c r="J6" s="469" t="s">
        <v>762</v>
      </c>
      <c r="K6" s="469" t="s">
        <v>763</v>
      </c>
      <c r="L6" s="469" t="s">
        <v>764</v>
      </c>
      <c r="M6" s="469" t="s">
        <v>765</v>
      </c>
      <c r="N6" s="469" t="s">
        <v>766</v>
      </c>
      <c r="O6" s="469" t="s">
        <v>767</v>
      </c>
      <c r="P6" s="469" t="s">
        <v>768</v>
      </c>
      <c r="Q6" s="469" t="s">
        <v>769</v>
      </c>
      <c r="R6" s="469" t="s">
        <v>770</v>
      </c>
      <c r="S6" s="469" t="s">
        <v>771</v>
      </c>
      <c r="T6" s="469" t="s">
        <v>772</v>
      </c>
      <c r="U6" s="469" t="s">
        <v>773</v>
      </c>
      <c r="V6" s="469" t="s">
        <v>774</v>
      </c>
      <c r="W6" s="469" t="s">
        <v>775</v>
      </c>
      <c r="X6" s="469" t="s">
        <v>776</v>
      </c>
      <c r="Y6" s="469" t="s">
        <v>777</v>
      </c>
      <c r="Z6" s="469" t="s">
        <v>778</v>
      </c>
      <c r="AA6" s="469" t="s">
        <v>779</v>
      </c>
      <c r="AB6" s="469" t="s">
        <v>780</v>
      </c>
      <c r="AC6" s="469" t="s">
        <v>781</v>
      </c>
      <c r="AD6" s="470" t="s">
        <v>782</v>
      </c>
      <c r="AE6" s="470" t="s">
        <v>783</v>
      </c>
      <c r="AF6" s="469" t="s">
        <v>784</v>
      </c>
      <c r="AG6" s="469" t="s">
        <v>785</v>
      </c>
      <c r="AH6" s="469" t="s">
        <v>786</v>
      </c>
      <c r="AI6" s="469" t="s">
        <v>787</v>
      </c>
      <c r="AJ6" s="469" t="s">
        <v>788</v>
      </c>
      <c r="AK6" s="469" t="s">
        <v>789</v>
      </c>
      <c r="AL6" s="469" t="s">
        <v>790</v>
      </c>
      <c r="AM6" s="469" t="s">
        <v>791</v>
      </c>
      <c r="AN6" s="469" t="s">
        <v>792</v>
      </c>
      <c r="AO6" s="469" t="s">
        <v>793</v>
      </c>
      <c r="AP6" s="469" t="s">
        <v>794</v>
      </c>
      <c r="AQ6" s="469" t="s">
        <v>795</v>
      </c>
      <c r="AR6" s="469" t="s">
        <v>796</v>
      </c>
      <c r="AS6" s="469" t="s">
        <v>797</v>
      </c>
      <c r="AT6" s="469" t="s">
        <v>798</v>
      </c>
      <c r="AU6" s="469" t="s">
        <v>799</v>
      </c>
      <c r="AV6" s="469" t="s">
        <v>800</v>
      </c>
      <c r="AW6" s="469" t="s">
        <v>801</v>
      </c>
      <c r="AX6" s="469" t="s">
        <v>802</v>
      </c>
      <c r="AY6" s="469" t="s">
        <v>803</v>
      </c>
      <c r="AZ6" s="469" t="s">
        <v>804</v>
      </c>
      <c r="BA6" s="469" t="s">
        <v>805</v>
      </c>
      <c r="BB6" s="469" t="s">
        <v>806</v>
      </c>
      <c r="BC6" s="469" t="s">
        <v>807</v>
      </c>
      <c r="BD6" s="469" t="s">
        <v>808</v>
      </c>
      <c r="BE6" s="469" t="s">
        <v>809</v>
      </c>
    </row>
    <row r="7" spans="2:57" s="471" customFormat="1" ht="11">
      <c r="B7" s="472">
        <f>'4'!H3</f>
        <v>0</v>
      </c>
      <c r="C7" s="473">
        <f>IF('4'!R3="DIRITTO DI SUPERFICIE",'4'!Q3,0)</f>
        <v>0</v>
      </c>
      <c r="D7" s="473" t="e">
        <f>'4'!W3</f>
        <v>#DIV/0!</v>
      </c>
      <c r="E7" s="473" t="e">
        <f>IF('4'!S3="DETENZIONE",'4'!W3,IF('4'!S3=0,'4'!W3,0))</f>
        <v>#DIV/0!</v>
      </c>
      <c r="F7" s="473">
        <f>IF('4'!S3="NOLEGGIO",'4'!W3,0)</f>
        <v>0</v>
      </c>
      <c r="G7" s="473">
        <f>IF('4'!S3="CESSIONE AUTOCONSUMO",'4'!W3,0)</f>
        <v>0</v>
      </c>
      <c r="H7" s="473">
        <f>IF('4'!S3="COMPENSAZIONE",'4'!W3,0)</f>
        <v>0</v>
      </c>
      <c r="I7" s="474">
        <f>'4'!T3</f>
        <v>0</v>
      </c>
      <c r="J7" s="474">
        <f>IF('4'!S3="DETENZIONE",'4'!T3,IF('4'!S3=0,'4'!T3,0))</f>
        <v>0</v>
      </c>
      <c r="K7" s="474">
        <f>IF('4'!S3="NOLEGGIO",'4'!T3,0)</f>
        <v>0</v>
      </c>
      <c r="L7" s="474">
        <f>IF('4'!S3="CESSIONE AUTOCONSUMO",'4'!T3,0)</f>
        <v>0</v>
      </c>
      <c r="M7" s="474">
        <f>IF('4'!S3="COMPENSAZIONE",'4'!T3,0)</f>
        <v>0</v>
      </c>
      <c r="N7" s="426">
        <f>'4'!U3</f>
        <v>1400</v>
      </c>
      <c r="O7" s="426">
        <f t="shared" ref="O7:O26" si="0">(I7*N7)/1000</f>
        <v>0</v>
      </c>
      <c r="P7" s="426">
        <f>IF(I7=0,0,IF(I7&lt;=200,0.09,IF(AND(I7&gt;200,I7&lt;600),0.08,IF(I7&gt;=600,0.07))))</f>
        <v>0</v>
      </c>
      <c r="Q7" s="426">
        <f>IF(I7=0,0,IF('13'!$C$4&gt;=0.18,0,IF(AND('13'!$C$4&gt;0.14,'13'!$C$4&lt;0.18),0.18-'13'!$C$4,IF('13'!$C$4&lt;=0.14,0.04))))</f>
        <v>0</v>
      </c>
      <c r="R7" s="429">
        <f>IF(I7=0,0,IF('5'!$E$7="NORD",0.01,IF('5'!$E$7="CENTRO",0.004,0)))</f>
        <v>0</v>
      </c>
      <c r="S7" s="426">
        <f>IF(J7=0,0,O7*('4'!AH3))*1000</f>
        <v>0</v>
      </c>
      <c r="T7" s="426">
        <f>IF(K7=0,0,O7*('4'!AH3))*1000</f>
        <v>0</v>
      </c>
      <c r="U7" s="426">
        <f>IF(L7=0,0,O7*('4'!AH3))*1000</f>
        <v>0</v>
      </c>
      <c r="V7" s="426">
        <f>IF(M7=0,0,O7*('4'!AH3))*1000</f>
        <v>0</v>
      </c>
      <c r="W7" s="426">
        <f>IF('4'!AC3*'4'!X3&gt;0,(O7*1000)-S7/2,(O7*1000)-S7)</f>
        <v>0</v>
      </c>
      <c r="X7" s="426">
        <f>W7*'5'!$E$17</f>
        <v>0</v>
      </c>
      <c r="Y7" s="426">
        <f>W7*'5'!$E$79</f>
        <v>0</v>
      </c>
      <c r="Z7" s="426">
        <f>W7*'5'!$E$80</f>
        <v>0</v>
      </c>
      <c r="AA7" s="473" t="e">
        <f>'4'!W3</f>
        <v>#DIV/0!</v>
      </c>
      <c r="AB7" s="473" t="e">
        <f>AA7*('5'!$E$9+'5'!$E$10)</f>
        <v>#DIV/0!</v>
      </c>
      <c r="AC7" s="473">
        <f>I7*'5'!$E$19</f>
        <v>0</v>
      </c>
      <c r="AD7" s="473">
        <f>I7*'5'!$E$20</f>
        <v>0</v>
      </c>
      <c r="AE7" s="473">
        <f>AF7*'5'!$E$92</f>
        <v>0</v>
      </c>
      <c r="AF7" s="473">
        <f>IF('5'!$E$8="NO",(((J7+L7)*N7-S7)*'5'!$E$79*(P7+Q7+R7)*'5'!$E$83),(((J7+L7)*N7-S7)*'5'!$E$79*(P7+Q7+R7)*'5'!$E$83)*'5'!$E$87)</f>
        <v>0</v>
      </c>
      <c r="AG7" s="473">
        <f>IF('5'!$E$8="NO",(((K7+M7)*N7-T7)*'5'!$E$79*(P7+Q7+R7)*'5'!$E$83),(((K7+M7)*N7-T7)*'5'!$E$79*(P7+Q7+R7)*'5'!$E$83)*'5'!$E$87)</f>
        <v>0</v>
      </c>
      <c r="AH7" s="473">
        <f>IF('5'!$E$8="NO",(((J7+L7)*N7-S7)*'5'!$E$79*(P7+Q7+R7)*'5'!$E$84),(((J7+L7)*N7-S7)*'5'!$E$79*(P7+Q7+R7)*'5'!$E$84)*'5'!$E$87)</f>
        <v>0</v>
      </c>
      <c r="AI7" s="473">
        <f>IF('5'!$E$8="NO",(X7*'5'!$E$80*(P7+Q7+R7)*'5'!$E$85),(X7*'5'!$E$80*(P7+Q7+R7)*'5'!$E$85)*'5'!$E$87)</f>
        <v>0</v>
      </c>
      <c r="AJ7" s="473">
        <f>IF('5'!$E$8="NO",(X7*'5'!$E$79*(P7+Q7+R7)*'5'!$E$82),(X7*'5'!$E$79*(P7+Q7+R7)*'5'!$E$82)*'5'!$E$87)</f>
        <v>0</v>
      </c>
      <c r="AK7" s="473">
        <f>IF(S7=0,0,J7*N7*'4'!AH3*'5'!$E$68)</f>
        <v>0</v>
      </c>
      <c r="AL7" s="473">
        <f>IF(T7+U7+V7=0,0,(K7+L7+M7)*N7*'4'!AH3*'5'!$E$68)</f>
        <v>0</v>
      </c>
      <c r="AM7" s="473">
        <f>IF(J7+L7=0,0,(J7+L7)*N7-S7)*'5'!$E$69</f>
        <v>0</v>
      </c>
      <c r="AN7" s="473">
        <f>IF(K7+M7=0,0,(K7+M7)*N7-T7)*'5'!$E$69</f>
        <v>0</v>
      </c>
      <c r="AO7" s="473">
        <f>IF(K7=0,0,(D7/'5'!$E$90)*(1+'5'!$E$88))</f>
        <v>0</v>
      </c>
      <c r="AP7" s="473">
        <f>AO7*'5'!$E$89</f>
        <v>0</v>
      </c>
      <c r="AQ7" s="474">
        <f>'4'!X3</f>
        <v>0</v>
      </c>
      <c r="AR7" s="426">
        <f>IF('4'!Z3="CER+TRADING",'17'!N$7*'15'!AQ7*(1-'5'!$E$23),0)+IF('4'!Z3="TRADING",'17'!$N$14*'15'!AQ7*(1-'5'!$E$23),0)+IF('4'!Z3="CER",'17'!$N$21*'15'!AQ7*(1-'5'!$E$23),0)</f>
        <v>0</v>
      </c>
      <c r="AS7" s="426">
        <f>AR7*('5'!$E$24)</f>
        <v>0</v>
      </c>
      <c r="AT7" s="475">
        <f>'4'!AA3</f>
        <v>0</v>
      </c>
      <c r="AU7" s="475">
        <f>AT7*('5'!$E$9+'5'!$E$10)</f>
        <v>0</v>
      </c>
      <c r="AV7" s="475">
        <f>AQ7*'5'!$E$28</f>
        <v>0</v>
      </c>
      <c r="AW7" s="475">
        <f>AQ7*'5'!$E$29</f>
        <v>0</v>
      </c>
      <c r="AX7" s="426">
        <f>IF('4'!Z$3="CER+TRADING",'5'!$E$74*AR7*('17'!N$5/'17'!N$7)+'5'!$E$76*AR7*('17'!N$6/'17'!N$7),0)+IF('4'!Z$3="TRADING",'5'!$E$76*AR7,0)+IF('4'!Z$3="CER",'5'!$E$74*AR7,0)</f>
        <v>0</v>
      </c>
      <c r="AY7" s="475">
        <f>IF('4'!Z$3="CER+TRADING",'5'!$E$75*AS7*('17'!N$5/'17'!N$7)+'5'!$E$77*AS7*('17'!N$6/'17'!N$7),0)+IF('4'!Z$3="TRADING",'5'!$E$77*AS7,0)+IF('4'!Z$3="CER",'5'!$E$75*AS7,0)</f>
        <v>0</v>
      </c>
      <c r="AZ7" s="474">
        <f>'4'!AI3</f>
        <v>0</v>
      </c>
      <c r="BA7" s="476">
        <f>'4'!AK3</f>
        <v>0</v>
      </c>
      <c r="BB7" s="475">
        <f>'4'!AM3</f>
        <v>0</v>
      </c>
      <c r="BC7" s="475">
        <f>BB7*('5'!$E$9+'5'!$E$10)</f>
        <v>0</v>
      </c>
      <c r="BD7" s="475">
        <f>(AZ7*'5'!$E$37)+(BA7*'5'!$E$46)</f>
        <v>0</v>
      </c>
      <c r="BE7" s="475">
        <f>(AZ7*'5'!$E$38)+(BA7*'5'!$E$47)</f>
        <v>0</v>
      </c>
    </row>
    <row r="8" spans="2:57" s="471" customFormat="1" ht="11">
      <c r="B8" s="472">
        <f>'4'!H4</f>
        <v>0</v>
      </c>
      <c r="C8" s="473">
        <f>'4'!Q4</f>
        <v>0</v>
      </c>
      <c r="D8" s="473">
        <f>'4'!W4</f>
        <v>0</v>
      </c>
      <c r="E8" s="473">
        <f>IF('4'!S4="DETENZIONE",'4'!W4,IF('4'!S4=0,'4'!W4,0))</f>
        <v>0</v>
      </c>
      <c r="F8" s="473">
        <f>IF('4'!S4="NOLEGGIO",'4'!W4,0)</f>
        <v>0</v>
      </c>
      <c r="G8" s="473">
        <f>IF('4'!S4="CESSIONE AUTOCONSUMO",'4'!W4,0)</f>
        <v>0</v>
      </c>
      <c r="H8" s="473">
        <f>IF('4'!S4="COMPENSAZIONE",'4'!W4,0)</f>
        <v>0</v>
      </c>
      <c r="I8" s="474">
        <f>'4'!T4</f>
        <v>0</v>
      </c>
      <c r="J8" s="474">
        <f>IF('4'!S4="DETENZIONE",'4'!T4,IF('4'!S4=0,'4'!T4,0))</f>
        <v>0</v>
      </c>
      <c r="K8" s="474">
        <f>IF('4'!S4="NOLEGGIO",'4'!T4,0)</f>
        <v>0</v>
      </c>
      <c r="L8" s="474">
        <f>IF('4'!S4="CESSIONE AUTOCONSUMO",'4'!T4,0)</f>
        <v>0</v>
      </c>
      <c r="M8" s="474">
        <f>IF('4'!S4="COMPENSAZIONE",'4'!T4,0)</f>
        <v>0</v>
      </c>
      <c r="N8" s="426">
        <f>'4'!U4</f>
        <v>0</v>
      </c>
      <c r="O8" s="426">
        <f t="shared" si="0"/>
        <v>0</v>
      </c>
      <c r="P8" s="426">
        <f>IF(I8=0,0,IF(I8&lt;=200,0.09,IF(AND(I8&gt;200,I8&lt;600),0.08,IF(I8&gt;=600,0.07))))</f>
        <v>0</v>
      </c>
      <c r="Q8" s="426">
        <f>IF(I8=0,0,IF('13'!$C$4&gt;=0.18,0,IF(AND('13'!$C$4&gt;0.14,'13'!$C$4&lt;0.18),0.18-'13'!$C$4,IF('13'!$C$4&lt;=0.14,0.04))))</f>
        <v>0</v>
      </c>
      <c r="R8" s="429">
        <f>IF(I8=0,0,IF('5'!$E$7="NORD",0.01,IF('5'!$E$7="CENTRO",0.004,0)))</f>
        <v>0</v>
      </c>
      <c r="S8" s="426">
        <f>IF(J8=0,0,O8*('4'!AH4))*1000</f>
        <v>0</v>
      </c>
      <c r="T8" s="426">
        <f>IF(K8=0,0,O8*('4'!AH4))*1000</f>
        <v>0</v>
      </c>
      <c r="U8" s="426">
        <f>IF(L8=0,0,O8*('4'!AH4))*1000</f>
        <v>0</v>
      </c>
      <c r="V8" s="426">
        <f>IF(M8=0,0,O8*('4'!AH4))*1000</f>
        <v>0</v>
      </c>
      <c r="W8" s="426">
        <f>IF('4'!AC4*'4'!X4&gt;0,(O8*1000)-S8/2,(O8*1000)-S8)</f>
        <v>0</v>
      </c>
      <c r="X8" s="426">
        <f>W8*'5'!$E$17</f>
        <v>0</v>
      </c>
      <c r="Y8" s="426">
        <f>W8*'5'!$E$79</f>
        <v>0</v>
      </c>
      <c r="Z8" s="426">
        <f>W8*'5'!$E$80</f>
        <v>0</v>
      </c>
      <c r="AA8" s="473">
        <f>'4'!W4</f>
        <v>0</v>
      </c>
      <c r="AB8" s="473">
        <f>AA8*('5'!$E$9+'5'!$E$10)</f>
        <v>0</v>
      </c>
      <c r="AC8" s="473">
        <f>I8*'5'!$E$19</f>
        <v>0</v>
      </c>
      <c r="AD8" s="473">
        <f>I8*'5'!$E$20</f>
        <v>0</v>
      </c>
      <c r="AE8" s="473">
        <f>AF8*'5'!$E$92</f>
        <v>0</v>
      </c>
      <c r="AF8" s="473">
        <f>IF('5'!$E$8="NO",(((J8+L8)*N8-S8)*'5'!$E$79*(P8+Q8+R8)*'5'!$E$83),(((J8+L8)*N8-S8)*'5'!$E$79*(P8+Q8+R8)*'5'!$E$83)*'5'!$E$87)</f>
        <v>0</v>
      </c>
      <c r="AG8" s="473">
        <f>IF('5'!$E$8="NO",(((K8+M8)*N8-T8)*'5'!$E$79*(P8+Q8+R8)*'5'!$E$83),(((K8+M8)*N8-T8)*'5'!$E$79*(P8+Q8+R8)*'5'!$E$83)*'5'!$E$87)</f>
        <v>0</v>
      </c>
      <c r="AH8" s="473">
        <f>IF('5'!$E$8="NO",(((J8+L8)*N8-S8)*'5'!$E$79*(P8+Q8+R8)*'5'!$E$84),(((J8+L8)*N8-S8)*'5'!$E$79*(P8+Q8+R8)*'5'!$E$84)*'5'!$E$87)</f>
        <v>0</v>
      </c>
      <c r="AI8" s="473">
        <f>IF('5'!$E$8="NO",(X8*'5'!$E$80*(P8+Q8+R8)*'5'!$E$85),(X8*'5'!$E$80*(P8+Q8+R8)*'5'!$E$85)*'5'!$E$87)</f>
        <v>0</v>
      </c>
      <c r="AJ8" s="473">
        <f>IF('5'!$E$8="NO",(X8*'5'!$E$79*(P8+Q8+R8)*'5'!$E$82),(X8*'5'!$E$79*(P8+Q8+R8)*'5'!$E$82)*'5'!$E$87)</f>
        <v>0</v>
      </c>
      <c r="AK8" s="473">
        <f>IF(S8=0,0,J8*N8*'4'!AH4*'5'!$E$68)</f>
        <v>0</v>
      </c>
      <c r="AL8" s="473">
        <f>IF(T8+U8+V8=0,0,(K8+L8+M8)*N8*'4'!AH4*'5'!$E$68)</f>
        <v>0</v>
      </c>
      <c r="AM8" s="473">
        <f>IF(J8+L8=0,0,(J8+L8)*N8-S8)*'5'!$E$69</f>
        <v>0</v>
      </c>
      <c r="AN8" s="473">
        <f>IF(K8+M8=0,0,(K8+M8)*N8-T8)*'5'!$E$69</f>
        <v>0</v>
      </c>
      <c r="AO8" s="473">
        <f>IF(K8=0,0,(D8/'5'!$E$90)*(1+'5'!$E$88))</f>
        <v>0</v>
      </c>
      <c r="AP8" s="473">
        <f>AO8*'5'!$E$89</f>
        <v>0</v>
      </c>
      <c r="AQ8" s="474">
        <f>'4'!X4</f>
        <v>0</v>
      </c>
      <c r="AR8" s="426">
        <f>IF('4'!Z4="CER+TRADING",'17'!N$7*'15'!AQ8*(1-'5'!$E$23),0)+IF('4'!Z4="TRADING",'17'!$N$14*'15'!AQ8*(1-'5'!$E$23),0)+IF('4'!Z4="CER",'17'!$N$21*'15'!AQ8*(1-'5'!$E$23),0)</f>
        <v>0</v>
      </c>
      <c r="AS8" s="426">
        <f>AR8*('5'!$E$24)</f>
        <v>0</v>
      </c>
      <c r="AT8" s="475">
        <f>'4'!AA4</f>
        <v>0</v>
      </c>
      <c r="AU8" s="475">
        <f>AT8*('5'!$E$9+'5'!$E$10)</f>
        <v>0</v>
      </c>
      <c r="AV8" s="475">
        <f>AQ8*'5'!$E$28</f>
        <v>0</v>
      </c>
      <c r="AW8" s="475">
        <f>AQ8*'5'!$E$29</f>
        <v>0</v>
      </c>
      <c r="AX8" s="426">
        <f>IF('4'!Z$3="CER+TRADING",'5'!$E$74*AR8*('17'!N$5/'17'!N$7)+'5'!$E$76*AR8*('17'!N$6/'17'!N$7),0)+IF('4'!Z$3="TRADING",'5'!$E$76*AR8,0)+IF('4'!Z$3="CER",'5'!$E$74*AR8,0)</f>
        <v>0</v>
      </c>
      <c r="AY8" s="475">
        <f>IF('4'!Z$3="CER+TRADING",'5'!$E$75*AS8*('17'!N$5/'17'!N$7)+'5'!$E$77*AS8*('17'!N$6/'17'!N$7),0)+IF('4'!Z$3="TRADING",'5'!$E$77*AS8,0)+IF('4'!Z$3="CER",'5'!$E$75*AS8,0)</f>
        <v>0</v>
      </c>
      <c r="AZ8" s="474">
        <f>'4'!AI4</f>
        <v>0</v>
      </c>
      <c r="BA8" s="476">
        <f>'4'!AK4</f>
        <v>0</v>
      </c>
      <c r="BB8" s="475">
        <f>'4'!AM4</f>
        <v>0</v>
      </c>
      <c r="BC8" s="475">
        <f>BB8*('5'!$E$9+'5'!$E$10)</f>
        <v>0</v>
      </c>
      <c r="BD8" s="475">
        <f>(AZ8*'5'!$E$37)+(BA8*'5'!$E$46)</f>
        <v>0</v>
      </c>
      <c r="BE8" s="475">
        <f>(AZ8*'5'!$E$38)+(BA8*'5'!$E$47)</f>
        <v>0</v>
      </c>
    </row>
    <row r="9" spans="2:57" s="471" customFormat="1" ht="11">
      <c r="B9" s="472">
        <f>'4'!H5</f>
        <v>0</v>
      </c>
      <c r="C9" s="473">
        <f>'4'!Q5</f>
        <v>0</v>
      </c>
      <c r="D9" s="473">
        <f>'4'!W5</f>
        <v>0</v>
      </c>
      <c r="E9" s="473">
        <f>IF('4'!S5="DETENZIONE",'4'!W5,IF('4'!S5=0,'4'!W5,0))</f>
        <v>0</v>
      </c>
      <c r="F9" s="473">
        <f>IF('4'!S5="NOLEGGIO",'4'!W5,0)</f>
        <v>0</v>
      </c>
      <c r="G9" s="473">
        <f>IF('4'!S5="CESSIONE AUTOCONSUMO",'4'!W5,0)</f>
        <v>0</v>
      </c>
      <c r="H9" s="473">
        <f>IF('4'!S5="COMPENSAZIONE",'4'!W5,0)</f>
        <v>0</v>
      </c>
      <c r="I9" s="474">
        <f>'4'!T5</f>
        <v>0</v>
      </c>
      <c r="J9" s="474">
        <f>IF('4'!S5="DETENZIONE",'4'!T5,IF('4'!S5=0,'4'!T5,0))</f>
        <v>0</v>
      </c>
      <c r="K9" s="474">
        <f>IF('4'!S5="NOLEGGIO",'4'!T5,0)</f>
        <v>0</v>
      </c>
      <c r="L9" s="474">
        <f>IF('4'!S5="CESSIONE AUTOCONSUMO",'4'!T5,0)</f>
        <v>0</v>
      </c>
      <c r="M9" s="474">
        <f>IF('4'!S5="COMPENSAZIONE",'4'!T5,0)</f>
        <v>0</v>
      </c>
      <c r="N9" s="426">
        <f>'4'!U5</f>
        <v>0</v>
      </c>
      <c r="O9" s="426">
        <f t="shared" si="0"/>
        <v>0</v>
      </c>
      <c r="P9" s="426">
        <f>IF(I9=0,0,IF(I9&lt;=200,0.09,IF(AND(I9&gt;200,I9&lt;600),0.08,IF(I9&gt;=600,0.07))))</f>
        <v>0</v>
      </c>
      <c r="Q9" s="426">
        <f>IF(I9=0,0,IF('13'!$C$4&gt;=0.18,0,IF(AND('13'!$C$4&gt;0.14,'13'!$C$4&lt;0.18),0.18-'13'!$C$4,IF('13'!$C$4&lt;=0.14,0.04))))</f>
        <v>0</v>
      </c>
      <c r="R9" s="429">
        <f>IF(I9=0,0,IF('5'!$E$7="NORD",0.01,IF('5'!$E$7="CENTRO",0.004,0)))</f>
        <v>0</v>
      </c>
      <c r="S9" s="426">
        <f>IF(J9=0,0,O9*('4'!AH5))*1000</f>
        <v>0</v>
      </c>
      <c r="T9" s="426">
        <f>IF(K9=0,0,O9*('4'!AH5))*1000</f>
        <v>0</v>
      </c>
      <c r="U9" s="426">
        <f>IF(L9=0,0,O9*('4'!AH5))*1000</f>
        <v>0</v>
      </c>
      <c r="V9" s="426">
        <f>IF(M9=0,0,O9*('4'!AH5))*1000</f>
        <v>0</v>
      </c>
      <c r="W9" s="426">
        <f>IF('4'!AC5*'4'!X5&gt;0,(O9*1000)-S9/2,(O9*1000)-S9)</f>
        <v>0</v>
      </c>
      <c r="X9" s="426">
        <f>W9*'5'!$E$17</f>
        <v>0</v>
      </c>
      <c r="Y9" s="426">
        <f>W9*'5'!$E$79</f>
        <v>0</v>
      </c>
      <c r="Z9" s="426">
        <f>W9*'5'!$E$80</f>
        <v>0</v>
      </c>
      <c r="AA9" s="473">
        <f>'4'!W5</f>
        <v>0</v>
      </c>
      <c r="AB9" s="473">
        <f>AA9*('5'!$E$9+'5'!$E$10)</f>
        <v>0</v>
      </c>
      <c r="AC9" s="473">
        <f>I9*'5'!$E$19</f>
        <v>0</v>
      </c>
      <c r="AD9" s="473">
        <f>I9*'5'!$E$20</f>
        <v>0</v>
      </c>
      <c r="AE9" s="473">
        <f>AF9*'5'!$E$92</f>
        <v>0</v>
      </c>
      <c r="AF9" s="473">
        <f>IF('5'!$E$8="NO",(((J9+L9)*N9-S9)*'5'!$E$79*(P9+Q9+R9)*'5'!$E$83),(((J9+L9)*N9-S9)*'5'!$E$79*(P9+Q9+R9)*'5'!$E$83)*'5'!$E$87)</f>
        <v>0</v>
      </c>
      <c r="AG9" s="473">
        <f>IF('5'!$E$8="NO",(((K9+M9)*N9-T9)*'5'!$E$79*(P9+Q9+R9)*'5'!$E$83),(((K9+M9)*N9-T9)*'5'!$E$79*(P9+Q9+R9)*'5'!$E$83)*'5'!$E$87)</f>
        <v>0</v>
      </c>
      <c r="AH9" s="473">
        <f>IF('5'!$E$8="NO",(((J9+L9)*N9-S9)*'5'!$E$79*(P9+Q9+R9)*'5'!$E$84),(((J9+L9)*N9-S9)*'5'!$E$79*(P9+Q9+R9)*'5'!$E$84)*'5'!$E$87)</f>
        <v>0</v>
      </c>
      <c r="AI9" s="473">
        <f>IF('5'!$E$8="NO",(X9*'5'!$E$80*(P9+Q9+R9)*'5'!$E$85),(X9*'5'!$E$80*(P9+Q9+R9)*'5'!$E$85)*'5'!$E$87)</f>
        <v>0</v>
      </c>
      <c r="AJ9" s="473">
        <f>IF('5'!$E$8="NO",(X9*'5'!$E$79*(P9+Q9+R9)*'5'!$E$82),(X9*'5'!$E$79*(P9+Q9+R9)*'5'!$E$82)*'5'!$E$87)</f>
        <v>0</v>
      </c>
      <c r="AK9" s="473">
        <f>IF(S9=0,0,J9*N9*'4'!AH5*'5'!$E$68)</f>
        <v>0</v>
      </c>
      <c r="AL9" s="473">
        <f>IF(T9+U9+V9=0,0,(K9+L9+M9)*N9*'4'!AH5*'5'!$E$68)</f>
        <v>0</v>
      </c>
      <c r="AM9" s="473">
        <f>IF(J9+L9=0,0,(J9+L9)*N9-S9)*'5'!$E$69</f>
        <v>0</v>
      </c>
      <c r="AN9" s="473">
        <f>IF(K9+M9=0,0,(K9+M9)*N9-T9)*'5'!$E$69</f>
        <v>0</v>
      </c>
      <c r="AO9" s="473">
        <f>IF(K9=0,0,(D9/'5'!$E$90)*(1+'5'!$E$88))</f>
        <v>0</v>
      </c>
      <c r="AP9" s="473">
        <f>AO9*'5'!$E$89</f>
        <v>0</v>
      </c>
      <c r="AQ9" s="474">
        <f>'4'!X5</f>
        <v>0</v>
      </c>
      <c r="AR9" s="426">
        <f>IF('4'!Z5="CER+TRADING",'17'!N$7*'15'!AQ9*(1-'5'!$E$23),0)+IF('4'!Z5="TRADING",'17'!$N$14*'15'!AQ9*(1-'5'!$E$23),0)+IF('4'!Z5="CER",'17'!$N$21*'15'!AQ9*(1-'5'!$E$23),0)</f>
        <v>0</v>
      </c>
      <c r="AS9" s="426">
        <f>AR9*('5'!$E$24)</f>
        <v>0</v>
      </c>
      <c r="AT9" s="475">
        <f>'4'!AA5</f>
        <v>0</v>
      </c>
      <c r="AU9" s="475">
        <f>AT9*('5'!$E$9+'5'!$E$10)</f>
        <v>0</v>
      </c>
      <c r="AV9" s="475">
        <f>AQ9*'5'!$E$28</f>
        <v>0</v>
      </c>
      <c r="AW9" s="475">
        <f>AQ9*'5'!$E$29</f>
        <v>0</v>
      </c>
      <c r="AX9" s="426">
        <f>IF('4'!Z$3="CER+TRADING",'5'!$E$74*AR9*('17'!N$5/'17'!N$7)+'5'!$E$76*AR9*('17'!N$6/'17'!N$7),0)+IF('4'!Z$3="TRADING",'5'!$E$76*AR9,0)+IF('4'!Z$3="CER",'5'!$E$74*AR9,0)</f>
        <v>0</v>
      </c>
      <c r="AY9" s="475">
        <f>IF('4'!Z$3="CER+TRADING",'5'!$E$75*AS9*('17'!N$5/'17'!N$7)+'5'!$E$77*AS9*('17'!N$6/'17'!N$7),0)+IF('4'!Z$3="TRADING",'5'!$E$77*AS9,0)+IF('4'!Z$3="CER",'5'!$E$75*AS9,0)</f>
        <v>0</v>
      </c>
      <c r="AZ9" s="474">
        <f>'4'!AI5</f>
        <v>0</v>
      </c>
      <c r="BA9" s="476">
        <f>'4'!AK5</f>
        <v>0</v>
      </c>
      <c r="BB9" s="475">
        <f>'4'!AM5</f>
        <v>0</v>
      </c>
      <c r="BC9" s="475">
        <f>BB9*('5'!$E$9+'5'!$E$10)</f>
        <v>0</v>
      </c>
      <c r="BD9" s="475">
        <f>(AZ9*'5'!$E$37)+(BA9*'5'!$E$46)</f>
        <v>0</v>
      </c>
      <c r="BE9" s="475">
        <f>(AZ9*'5'!$E$38)+(BA9*'5'!$E$47)</f>
        <v>0</v>
      </c>
    </row>
    <row r="10" spans="2:57" s="471" customFormat="1" ht="11">
      <c r="B10" s="472">
        <f>'4'!H6</f>
        <v>0</v>
      </c>
      <c r="C10" s="473">
        <f>'4'!Q6</f>
        <v>0</v>
      </c>
      <c r="D10" s="473">
        <f>'4'!W6</f>
        <v>0</v>
      </c>
      <c r="E10" s="473">
        <f>IF('4'!S6="DETENZIONE",'4'!W6,IF('4'!S6=0,'4'!W6,0))</f>
        <v>0</v>
      </c>
      <c r="F10" s="473">
        <f>IF('4'!S6="NOLEGGIO",'4'!W6,0)</f>
        <v>0</v>
      </c>
      <c r="G10" s="473">
        <f>IF('4'!S6="CESSIONE AUTOCONSUMO",'4'!W6,0)</f>
        <v>0</v>
      </c>
      <c r="H10" s="473">
        <f>IF('4'!S6="COMPENSAZIONE",'4'!W6,0)</f>
        <v>0</v>
      </c>
      <c r="I10" s="474">
        <f>'4'!T6</f>
        <v>0</v>
      </c>
      <c r="J10" s="474">
        <f>IF('4'!S6="DETENZIONE",'4'!T6,IF('4'!S6=0,'4'!T6,0))</f>
        <v>0</v>
      </c>
      <c r="K10" s="474">
        <f>IF('4'!S6="NOLEGGIO",'4'!T6,0)</f>
        <v>0</v>
      </c>
      <c r="L10" s="474">
        <f>IF('4'!S6="CESSIONE AUTOCONSUMO",'4'!T6,0)</f>
        <v>0</v>
      </c>
      <c r="M10" s="474">
        <f>IF('4'!S6="COMPENSAZIONE",'4'!T6,0)</f>
        <v>0</v>
      </c>
      <c r="N10" s="426">
        <f>'4'!U6</f>
        <v>0</v>
      </c>
      <c r="O10" s="426">
        <f t="shared" si="0"/>
        <v>0</v>
      </c>
      <c r="P10" s="426">
        <f t="shared" ref="P10:P36" si="1">IF(I10=0,0,IF(I10&lt;=200,0.09,IF(AND(I10&gt;200,I10&lt;600),0.08,IF(I10&gt;=600,0.07))))</f>
        <v>0</v>
      </c>
      <c r="Q10" s="426">
        <f>IF(I10=0,0,IF('13'!$C$4&gt;=0.18,0,IF(AND('13'!$C$4&gt;0.14,'13'!$C$4&lt;0.18),0.18-'13'!$C$4,IF('13'!$C$4&lt;=0.14,0.04))))</f>
        <v>0</v>
      </c>
      <c r="R10" s="429">
        <f>IF(I10=0,0,IF('5'!$E$7="NORD",0.01,IF('5'!$E$7="CENTRO",0.004,0)))</f>
        <v>0</v>
      </c>
      <c r="S10" s="426">
        <f>IF(J10=0,0,O10*('4'!AH6))*1000</f>
        <v>0</v>
      </c>
      <c r="T10" s="426">
        <f>IF(K10=0,0,O10*('4'!AH6))*1000</f>
        <v>0</v>
      </c>
      <c r="U10" s="426">
        <f>IF(L10=0,0,O10*('4'!AH6))*1000</f>
        <v>0</v>
      </c>
      <c r="V10" s="426">
        <f>IF(M10=0,0,O10*('4'!AH6))*1000</f>
        <v>0</v>
      </c>
      <c r="W10" s="426">
        <f>IF('4'!AC6*'4'!X6&gt;0,(O10*1000)-S10/2,(O10*1000)-S10)</f>
        <v>0</v>
      </c>
      <c r="X10" s="426">
        <f>W10*'5'!$E$17</f>
        <v>0</v>
      </c>
      <c r="Y10" s="426">
        <f>W10*'5'!$E$79</f>
        <v>0</v>
      </c>
      <c r="Z10" s="426">
        <f>W10*'5'!$E$80</f>
        <v>0</v>
      </c>
      <c r="AA10" s="473">
        <f>'4'!W6</f>
        <v>0</v>
      </c>
      <c r="AB10" s="473">
        <f>AA10*('5'!$E$9+'5'!$E$10)</f>
        <v>0</v>
      </c>
      <c r="AC10" s="473">
        <f>I10*'5'!$E$19</f>
        <v>0</v>
      </c>
      <c r="AD10" s="473">
        <f>I10*'5'!$E$20</f>
        <v>0</v>
      </c>
      <c r="AE10" s="473">
        <f>AF10*'5'!$E$92</f>
        <v>0</v>
      </c>
      <c r="AF10" s="473">
        <f>IF('5'!$E$8="NO",(((J10+L10)*N10-S10)*'5'!$E$79*(P10+Q10+R10)*'5'!$E$83),(((J10+L10)*N10-S10)*'5'!$E$79*(P10+Q10+R10)*'5'!$E$83)*'5'!$E$87)</f>
        <v>0</v>
      </c>
      <c r="AG10" s="473">
        <f>IF('5'!$E$8="NO",(((K10+M10)*N10-T10)*'5'!$E$79*(P10+Q10+R10)*'5'!$E$83),(((K10+M10)*N10-T10)*'5'!$E$79*(P10+Q10+R10)*'5'!$E$83)*'5'!$E$87)</f>
        <v>0</v>
      </c>
      <c r="AH10" s="473">
        <f>IF('5'!$E$8="NO",(((J10+L10)*N10-S10)*'5'!$E$79*(P10+Q10+R10)*'5'!$E$84),(((J10+L10)*N10-S10)*'5'!$E$79*(P10+Q10+R10)*'5'!$E$84)*'5'!$E$87)</f>
        <v>0</v>
      </c>
      <c r="AI10" s="473">
        <f>IF('5'!$E$8="NO",(X10*'5'!$E$80*(P10+Q10+R10)*'5'!$E$85),(X10*'5'!$E$80*(P10+Q10+R10)*'5'!$E$85)*'5'!$E$87)</f>
        <v>0</v>
      </c>
      <c r="AJ10" s="473">
        <f>IF('5'!$E$8="NO",(X10*'5'!$E$79*(P10+Q10+R10)*'5'!$E$82),(X10*'5'!$E$79*(P10+Q10+R10)*'5'!$E$82)*'5'!$E$87)</f>
        <v>0</v>
      </c>
      <c r="AK10" s="473">
        <f>IF(S10=0,0,J10*N10*'4'!AH6*'5'!$E$68)</f>
        <v>0</v>
      </c>
      <c r="AL10" s="473">
        <f>IF(T10+U10+V10=0,0,(K10+L10+M10)*N10*'4'!AH6*'5'!$E$68)</f>
        <v>0</v>
      </c>
      <c r="AM10" s="473">
        <f>IF(J10+L10=0,0,(J10+L10)*N10-S10)*'5'!$E$69</f>
        <v>0</v>
      </c>
      <c r="AN10" s="473">
        <f>IF(K10+M10=0,0,(K10+M10)*N10-T10)*'5'!$E$69</f>
        <v>0</v>
      </c>
      <c r="AO10" s="473">
        <f>IF(K10=0,0,(D10/'5'!$E$90)*(1+'5'!$E$88))</f>
        <v>0</v>
      </c>
      <c r="AP10" s="473">
        <f>AO10*'5'!$E$89</f>
        <v>0</v>
      </c>
      <c r="AQ10" s="474">
        <f>'4'!X6</f>
        <v>0</v>
      </c>
      <c r="AR10" s="426">
        <f>IF('4'!Z6="CER+TRADING",'17'!N$7*'15'!AQ10*(1-'5'!$E$23),0)+IF('4'!Z6="TRADING",'17'!$N$14*'15'!AQ10*(1-'5'!$E$23),0)+IF('4'!Z6="CER",'17'!$N$21*'15'!AQ10*(1-'5'!$E$23),0)</f>
        <v>0</v>
      </c>
      <c r="AS10" s="426">
        <f>AR10*('5'!$E$24)</f>
        <v>0</v>
      </c>
      <c r="AT10" s="475">
        <f>'4'!AA6</f>
        <v>0</v>
      </c>
      <c r="AU10" s="475">
        <f>AT10*('5'!$E$9+'5'!$E$10)</f>
        <v>0</v>
      </c>
      <c r="AV10" s="475">
        <f>AQ10*'5'!$E$28</f>
        <v>0</v>
      </c>
      <c r="AW10" s="475">
        <f>AQ10*'5'!$E$29</f>
        <v>0</v>
      </c>
      <c r="AX10" s="426">
        <f>IF('4'!Z$3="CER+TRADING",'5'!$E$74*AR10*('17'!N$5/'17'!N$7)+'5'!$E$76*AR10*('17'!N$6/'17'!N$7),0)+IF('4'!Z$3="TRADING",'5'!$E$76*AR10,0)+IF('4'!Z$3="CER",'5'!$E$74*AR10,0)</f>
        <v>0</v>
      </c>
      <c r="AY10" s="475">
        <f>IF('4'!Z$3="CER+TRADING",'5'!$E$75*AS10*('17'!N$5/'17'!N$7)+'5'!$E$77*AS10*('17'!N$6/'17'!N$7),0)+IF('4'!Z$3="TRADING",'5'!$E$77*AS10,0)+IF('4'!Z$3="CER",'5'!$E$75*AS10,0)</f>
        <v>0</v>
      </c>
      <c r="AZ10" s="474">
        <f>'4'!AI6</f>
        <v>0</v>
      </c>
      <c r="BA10" s="476">
        <f>'4'!AK6</f>
        <v>0</v>
      </c>
      <c r="BB10" s="475">
        <f>'4'!AM6</f>
        <v>0</v>
      </c>
      <c r="BC10" s="475">
        <f>BB10*('5'!$E$9+'5'!$E$10)</f>
        <v>0</v>
      </c>
      <c r="BD10" s="475">
        <f>(AZ10*'5'!$E$37)+(BA10*'5'!$E$46)</f>
        <v>0</v>
      </c>
      <c r="BE10" s="475">
        <f>(AZ10*'5'!$E$38)+(BA10*'5'!$E$47)</f>
        <v>0</v>
      </c>
    </row>
    <row r="11" spans="2:57" s="471" customFormat="1" ht="11">
      <c r="B11" s="472">
        <f>'4'!H7</f>
        <v>0</v>
      </c>
      <c r="C11" s="473">
        <f>'4'!Q7</f>
        <v>0</v>
      </c>
      <c r="D11" s="473">
        <f>'4'!W7</f>
        <v>0</v>
      </c>
      <c r="E11" s="473">
        <f>IF('4'!S7="DETENZIONE",'4'!W7,IF('4'!S7=0,'4'!W7,0))</f>
        <v>0</v>
      </c>
      <c r="F11" s="473">
        <f>IF('4'!S7="NOLEGGIO",'4'!W7,0)</f>
        <v>0</v>
      </c>
      <c r="G11" s="473">
        <f>IF('4'!S7="CESSIONE AUTOCONSUMO",'4'!W7,0)</f>
        <v>0</v>
      </c>
      <c r="H11" s="473">
        <f>IF('4'!S7="COMPENSAZIONE",'4'!W7,0)</f>
        <v>0</v>
      </c>
      <c r="I11" s="474">
        <f>'4'!T7</f>
        <v>0</v>
      </c>
      <c r="J11" s="474">
        <f>IF('4'!S7="DETENZIONE",'4'!T7,IF('4'!S7=0,'4'!T7,0))</f>
        <v>0</v>
      </c>
      <c r="K11" s="474">
        <f>IF('4'!S7="NOLEGGIO",'4'!T7,0)</f>
        <v>0</v>
      </c>
      <c r="L11" s="474">
        <f>IF('4'!S7="CESSIONE AUTOCONSUMO",'4'!T7,0)</f>
        <v>0</v>
      </c>
      <c r="M11" s="474">
        <f>IF('4'!S7="COMPENSAZIONE",'4'!T7,0)</f>
        <v>0</v>
      </c>
      <c r="N11" s="426">
        <f>'4'!U7</f>
        <v>0</v>
      </c>
      <c r="O11" s="426">
        <f t="shared" si="0"/>
        <v>0</v>
      </c>
      <c r="P11" s="426">
        <f t="shared" si="1"/>
        <v>0</v>
      </c>
      <c r="Q11" s="426">
        <f>IF(I11=0,0,IF('13'!$C$4&gt;=0.18,0,IF(AND('13'!$C$4&gt;0.14,'13'!$C$4&lt;0.18),0.18-'13'!$C$4,IF('13'!$C$4&lt;=0.14,0.04))))</f>
        <v>0</v>
      </c>
      <c r="R11" s="429">
        <f>IF(I11=0,0,IF('5'!$E$7="NORD",0.01,IF('5'!$E$7="CENTRO",0.004,0)))</f>
        <v>0</v>
      </c>
      <c r="S11" s="426">
        <f>IF(J11=0,0,O11*('4'!AH7))*1000</f>
        <v>0</v>
      </c>
      <c r="T11" s="426">
        <f>IF(K11=0,0,O11*('4'!AH7))*1000</f>
        <v>0</v>
      </c>
      <c r="U11" s="426">
        <f>IF(L11=0,0,O11*('4'!AH7))*1000</f>
        <v>0</v>
      </c>
      <c r="V11" s="426">
        <f>IF(M11=0,0,O11*('4'!AH7))*1000</f>
        <v>0</v>
      </c>
      <c r="W11" s="426">
        <f>IF('4'!AC7*'4'!X7&gt;0,(O11*1000)-S11/2,(O11*1000)-S11)</f>
        <v>0</v>
      </c>
      <c r="X11" s="426">
        <f>W11*'5'!$E$17</f>
        <v>0</v>
      </c>
      <c r="Y11" s="426">
        <f>W11*'5'!$E$79</f>
        <v>0</v>
      </c>
      <c r="Z11" s="426">
        <f>W11*'5'!$E$80</f>
        <v>0</v>
      </c>
      <c r="AA11" s="473">
        <f>'4'!W7</f>
        <v>0</v>
      </c>
      <c r="AB11" s="473">
        <f>AA11*('5'!$E$9+'5'!$E$10)</f>
        <v>0</v>
      </c>
      <c r="AC11" s="473">
        <f>I11*'5'!$E$19</f>
        <v>0</v>
      </c>
      <c r="AD11" s="473">
        <f>I11*'5'!$E$20</f>
        <v>0</v>
      </c>
      <c r="AE11" s="473">
        <f>AF11*'5'!$E$92</f>
        <v>0</v>
      </c>
      <c r="AF11" s="473">
        <f>IF('5'!$E$8="NO",(((J11+L11)*N11-S11)*'5'!$E$79*(P11+Q11+R11)*'5'!$E$83),(((J11+L11)*N11-S11)*'5'!$E$79*(P11+Q11+R11)*'5'!$E$83)*'5'!$E$87)</f>
        <v>0</v>
      </c>
      <c r="AG11" s="473">
        <f>IF('5'!$E$8="NO",(((K11+M11)*N11-T11)*'5'!$E$79*(P11+Q11+R11)*'5'!$E$83),(((K11+M11)*N11-T11)*'5'!$E$79*(P11+Q11+R11)*'5'!$E$83)*'5'!$E$87)</f>
        <v>0</v>
      </c>
      <c r="AH11" s="473">
        <f>IF('5'!$E$8="NO",(((J11+L11)*N11-S11)*'5'!$E$79*(P11+Q11+R11)*'5'!$E$84),(((J11+L11)*N11-S11)*'5'!$E$79*(P11+Q11+R11)*'5'!$E$84)*'5'!$E$87)</f>
        <v>0</v>
      </c>
      <c r="AI11" s="473">
        <f>IF('5'!$E$8="NO",(X11*'5'!$E$80*(P11+Q11+R11)*'5'!$E$85),(X11*'5'!$E$80*(P11+Q11+R11)*'5'!$E$85)*'5'!$E$87)</f>
        <v>0</v>
      </c>
      <c r="AJ11" s="473">
        <f>IF('5'!$E$8="NO",(X11*'5'!$E$79*(P11+Q11+R11)*'5'!$E$82),(X11*'5'!$E$79*(P11+Q11+R11)*'5'!$E$82)*'5'!$E$87)</f>
        <v>0</v>
      </c>
      <c r="AK11" s="473">
        <f>IF(S11=0,0,J11*N11*'4'!AH7*'5'!$E$68)</f>
        <v>0</v>
      </c>
      <c r="AL11" s="473">
        <f>IF(T11+U11+V11=0,0,(K11+L11+M11)*N11*'4'!AH7*'5'!$E$68)</f>
        <v>0</v>
      </c>
      <c r="AM11" s="473">
        <f>IF(J11+L11=0,0,(J11+L11)*N11-S11)*'5'!$E$69</f>
        <v>0</v>
      </c>
      <c r="AN11" s="473">
        <f>IF(K11+M11=0,0,(K11+M11)*N11-T11)*'5'!$E$69</f>
        <v>0</v>
      </c>
      <c r="AO11" s="473">
        <f>IF(K11=0,0,(D11/'5'!$E$90)*(1+'5'!$E$88))</f>
        <v>0</v>
      </c>
      <c r="AP11" s="473">
        <f>AO11*'5'!$E$89</f>
        <v>0</v>
      </c>
      <c r="AQ11" s="474">
        <f>'4'!X7</f>
        <v>0</v>
      </c>
      <c r="AR11" s="426">
        <f>IF('4'!Z7="CER+TRADING",'17'!N$7*'15'!AQ11*(1-'5'!$E$23),0)+IF('4'!Z7="TRADING",'17'!$N$14*'15'!AQ11*(1-'5'!$E$23),0)+IF('4'!Z7="CER",'17'!$N$21*'15'!AQ11*(1-'5'!$E$23),0)</f>
        <v>0</v>
      </c>
      <c r="AS11" s="426">
        <f>AR11*('5'!$E$24)</f>
        <v>0</v>
      </c>
      <c r="AT11" s="475">
        <f>'4'!AA7</f>
        <v>0</v>
      </c>
      <c r="AU11" s="475">
        <f>AT11*('5'!$E$9+'5'!$E$10)</f>
        <v>0</v>
      </c>
      <c r="AV11" s="475">
        <f>AQ11*'5'!$E$28</f>
        <v>0</v>
      </c>
      <c r="AW11" s="475">
        <f>AQ11*'5'!$E$29</f>
        <v>0</v>
      </c>
      <c r="AX11" s="426">
        <f>IF('4'!Z$3="CER+TRADING",'5'!$E$74*AR11*('17'!N$5/'17'!N$7)+'5'!$E$76*AR11*('17'!N$6/'17'!N$7),0)+IF('4'!Z$3="TRADING",'5'!$E$76*AR11,0)+IF('4'!Z$3="CER",'5'!$E$74*AR11,0)</f>
        <v>0</v>
      </c>
      <c r="AY11" s="475">
        <f>IF('4'!Z$3="CER+TRADING",'5'!$E$75*AS11*('17'!N$5/'17'!N$7)+'5'!$E$77*AS11*('17'!N$6/'17'!N$7),0)+IF('4'!Z$3="TRADING",'5'!$E$77*AS11,0)+IF('4'!Z$3="CER",'5'!$E$75*AS11,0)</f>
        <v>0</v>
      </c>
      <c r="AZ11" s="474">
        <f>'4'!AI7</f>
        <v>0</v>
      </c>
      <c r="BA11" s="476">
        <f>'4'!AK7</f>
        <v>0</v>
      </c>
      <c r="BB11" s="475">
        <f>'4'!AM7</f>
        <v>0</v>
      </c>
      <c r="BC11" s="475">
        <f>BB11*('5'!$E$9+'5'!$E$10)</f>
        <v>0</v>
      </c>
      <c r="BD11" s="475">
        <f>(AZ11*'5'!$E$37)+(BA11*'5'!$E$46)</f>
        <v>0</v>
      </c>
      <c r="BE11" s="475">
        <f>(AZ11*'5'!$E$38)+(BA11*'5'!$E$47)</f>
        <v>0</v>
      </c>
    </row>
    <row r="12" spans="2:57" s="471" customFormat="1" ht="11">
      <c r="B12" s="472">
        <f>'4'!H8</f>
        <v>0</v>
      </c>
      <c r="C12" s="473">
        <f>'4'!Q8</f>
        <v>0</v>
      </c>
      <c r="D12" s="473">
        <f>'4'!W8</f>
        <v>0</v>
      </c>
      <c r="E12" s="473">
        <f>IF('4'!S8="DETENZIONE",'4'!W8,IF('4'!S8=0,'4'!W8,0))</f>
        <v>0</v>
      </c>
      <c r="F12" s="473">
        <f>IF('4'!S8="NOLEGGIO",'4'!W8,0)</f>
        <v>0</v>
      </c>
      <c r="G12" s="473">
        <f>IF('4'!S8="CESSIONE AUTOCONSUMO",'4'!W8,0)</f>
        <v>0</v>
      </c>
      <c r="H12" s="473">
        <f>IF('4'!S8="COMPENSAZIONE",'4'!W8,0)</f>
        <v>0</v>
      </c>
      <c r="I12" s="474">
        <f>'4'!T8</f>
        <v>0</v>
      </c>
      <c r="J12" s="474">
        <f>IF('4'!S8="DETENZIONE",'4'!T8,IF('4'!S8=0,'4'!T8,0))</f>
        <v>0</v>
      </c>
      <c r="K12" s="474">
        <f>IF('4'!S8="NOLEGGIO",'4'!T8,0)</f>
        <v>0</v>
      </c>
      <c r="L12" s="474">
        <f>IF('4'!S8="CESSIONE AUTOCONSUMO",'4'!T8,0)</f>
        <v>0</v>
      </c>
      <c r="M12" s="474">
        <f>IF('4'!S8="COMPENSAZIONE",'4'!T8,0)</f>
        <v>0</v>
      </c>
      <c r="N12" s="426">
        <f>'4'!U8</f>
        <v>0</v>
      </c>
      <c r="O12" s="426">
        <f t="shared" si="0"/>
        <v>0</v>
      </c>
      <c r="P12" s="426">
        <f t="shared" si="1"/>
        <v>0</v>
      </c>
      <c r="Q12" s="426">
        <f>IF(I12=0,0,IF('13'!$C$4&gt;=0.18,0,IF(AND('13'!$C$4&gt;0.14,'13'!$C$4&lt;0.18),0.18-'13'!$C$4,IF('13'!$C$4&lt;=0.14,0.04))))</f>
        <v>0</v>
      </c>
      <c r="R12" s="429">
        <f>IF(I12=0,0,IF('5'!$E$7="NORD",0.01,IF('5'!$E$7="CENTRO",0.004,0)))</f>
        <v>0</v>
      </c>
      <c r="S12" s="426">
        <f>IF(J12=0,0,O12*('4'!AH8))*1000</f>
        <v>0</v>
      </c>
      <c r="T12" s="426">
        <f>IF(K12=0,0,O12*('4'!AH8))*1000</f>
        <v>0</v>
      </c>
      <c r="U12" s="426">
        <f>IF(L12=0,0,O12*('4'!AH8))*1000</f>
        <v>0</v>
      </c>
      <c r="V12" s="426">
        <f>IF(M12=0,0,O12*('4'!AH8))*1000</f>
        <v>0</v>
      </c>
      <c r="W12" s="426">
        <f>IF('4'!AC8*'4'!X8&gt;0,(O12*1000)-S12/2,(O12*1000)-S12)</f>
        <v>0</v>
      </c>
      <c r="X12" s="426">
        <f>W12*'5'!$E$17</f>
        <v>0</v>
      </c>
      <c r="Y12" s="426">
        <f>W12*'5'!$E$79</f>
        <v>0</v>
      </c>
      <c r="Z12" s="426">
        <f>W12*'5'!$E$80</f>
        <v>0</v>
      </c>
      <c r="AA12" s="473">
        <f>'4'!W8</f>
        <v>0</v>
      </c>
      <c r="AB12" s="473">
        <f>AA12*('5'!$E$9+'5'!$E$10)</f>
        <v>0</v>
      </c>
      <c r="AC12" s="473">
        <f>I12*'5'!$E$19</f>
        <v>0</v>
      </c>
      <c r="AD12" s="473">
        <f>I12*'5'!$E$20</f>
        <v>0</v>
      </c>
      <c r="AE12" s="473">
        <f>AF12*'5'!$E$92</f>
        <v>0</v>
      </c>
      <c r="AF12" s="473">
        <f>IF('5'!$E$8="NO",(((J12+L12)*N12-S12)*'5'!$E$79*(P12+Q12+R12)*'5'!$E$83),(((J12+L12)*N12-S12)*'5'!$E$79*(P12+Q12+R12)*'5'!$E$83)*'5'!$E$87)</f>
        <v>0</v>
      </c>
      <c r="AG12" s="473">
        <f>IF('5'!$E$8="NO",(((K12+M12)*N12-T12)*'5'!$E$79*(P12+Q12+R12)*'5'!$E$83),(((K12+M12)*N12-T12)*'5'!$E$79*(P12+Q12+R12)*'5'!$E$83)*'5'!$E$87)</f>
        <v>0</v>
      </c>
      <c r="AH12" s="473">
        <f>IF('5'!$E$8="NO",(((J12+L12)*N12-S12)*'5'!$E$79*(P12+Q12+R12)*'5'!$E$84),(((J12+L12)*N12-S12)*'5'!$E$79*(P12+Q12+R12)*'5'!$E$84)*'5'!$E$87)</f>
        <v>0</v>
      </c>
      <c r="AI12" s="473">
        <f>IF('5'!$E$8="NO",(X12*'5'!$E$80*(P12+Q12+R12)*'5'!$E$85),(X12*'5'!$E$80*(P12+Q12+R12)*'5'!$E$85)*'5'!$E$87)</f>
        <v>0</v>
      </c>
      <c r="AJ12" s="473">
        <f>IF('5'!$E$8="NO",(X12*'5'!$E$79*(P12+Q12+R12)*'5'!$E$82),(X12*'5'!$E$79*(P12+Q12+R12)*'5'!$E$82)*'5'!$E$87)</f>
        <v>0</v>
      </c>
      <c r="AK12" s="473">
        <f>IF(S12=0,0,J12*N12*'4'!AH8*'5'!$E$68)</f>
        <v>0</v>
      </c>
      <c r="AL12" s="473">
        <f>IF(T12+U12+V12=0,0,(K12+L12+M12)*N12*'4'!AH8*'5'!$E$68)</f>
        <v>0</v>
      </c>
      <c r="AM12" s="473">
        <f>IF(J12+L12=0,0,(J12+L12)*N12-S12)*'5'!$E$69</f>
        <v>0</v>
      </c>
      <c r="AN12" s="473">
        <f>IF(K12+M12=0,0,(K12+M12)*N12-T12)*'5'!$E$69</f>
        <v>0</v>
      </c>
      <c r="AO12" s="473">
        <f>IF(K12=0,0,(D12/'5'!$E$90)*(1+'5'!$E$88))</f>
        <v>0</v>
      </c>
      <c r="AP12" s="473">
        <f>AO12*'5'!$E$89</f>
        <v>0</v>
      </c>
      <c r="AQ12" s="474">
        <f>'4'!X8</f>
        <v>0</v>
      </c>
      <c r="AR12" s="426">
        <f>IF('4'!Z8="CER+TRADING",'17'!N$7*'15'!AQ12*(1-'5'!$E$23),0)+IF('4'!Z8="TRADING",'17'!$N$14*'15'!AQ12*(1-'5'!$E$23),0)+IF('4'!Z8="CER",'17'!$N$21*'15'!AQ12*(1-'5'!$E$23),0)</f>
        <v>0</v>
      </c>
      <c r="AS12" s="426">
        <f>AR12*('5'!$E$24)</f>
        <v>0</v>
      </c>
      <c r="AT12" s="475">
        <f>'4'!AA8</f>
        <v>0</v>
      </c>
      <c r="AU12" s="475">
        <f>AT12*('5'!$E$9+'5'!$E$10)</f>
        <v>0</v>
      </c>
      <c r="AV12" s="475">
        <f>AQ12*'5'!$E$28</f>
        <v>0</v>
      </c>
      <c r="AW12" s="475">
        <f>AQ12*'5'!$E$29</f>
        <v>0</v>
      </c>
      <c r="AX12" s="426">
        <f>IF('4'!Z$3="CER+TRADING",'5'!$E$74*AR12*('17'!N$5/'17'!N$7)+'5'!$E$76*AR12*('17'!N$6/'17'!N$7),0)+IF('4'!Z$3="TRADING",'5'!$E$76*AR12,0)+IF('4'!Z$3="CER",'5'!$E$74*AR12,0)</f>
        <v>0</v>
      </c>
      <c r="AY12" s="475">
        <f>IF('4'!Z$3="CER+TRADING",'5'!$E$75*AS12*('17'!N$5/'17'!N$7)+'5'!$E$77*AS12*('17'!N$6/'17'!N$7),0)+IF('4'!Z$3="TRADING",'5'!$E$77*AS12,0)+IF('4'!Z$3="CER",'5'!$E$75*AS12,0)</f>
        <v>0</v>
      </c>
      <c r="AZ12" s="474">
        <f>'4'!AI8</f>
        <v>0</v>
      </c>
      <c r="BA12" s="476">
        <f>'4'!AK8</f>
        <v>0</v>
      </c>
      <c r="BB12" s="475">
        <f>'4'!AM8</f>
        <v>0</v>
      </c>
      <c r="BC12" s="475">
        <f>BB12*('5'!$E$9+'5'!$E$10)</f>
        <v>0</v>
      </c>
      <c r="BD12" s="475">
        <f>(AZ12*'5'!$E$37)+(BA12*'5'!$E$46)</f>
        <v>0</v>
      </c>
      <c r="BE12" s="475">
        <f>(AZ12*'5'!$E$38)+(BA12*'5'!$E$47)</f>
        <v>0</v>
      </c>
    </row>
    <row r="13" spans="2:57" s="471" customFormat="1" ht="11">
      <c r="B13" s="472">
        <f>'4'!H9</f>
        <v>0</v>
      </c>
      <c r="C13" s="473">
        <f>'4'!Q9</f>
        <v>0</v>
      </c>
      <c r="D13" s="473">
        <f>'4'!W9</f>
        <v>0</v>
      </c>
      <c r="E13" s="473">
        <f>IF('4'!S9="DETENZIONE",'4'!W9,IF('4'!S9=0,'4'!W9,0))</f>
        <v>0</v>
      </c>
      <c r="F13" s="473">
        <f>IF('4'!S9="NOLEGGIO",'4'!W9,0)</f>
        <v>0</v>
      </c>
      <c r="G13" s="473">
        <f>IF('4'!S9="CESSIONE AUTOCONSUMO",'4'!W9,0)</f>
        <v>0</v>
      </c>
      <c r="H13" s="473">
        <f>IF('4'!S9="COMPENSAZIONE",'4'!W9,0)</f>
        <v>0</v>
      </c>
      <c r="I13" s="474">
        <f>'4'!T9</f>
        <v>0</v>
      </c>
      <c r="J13" s="474">
        <f>IF('4'!S9="DETENZIONE",'4'!T9,IF('4'!S9=0,'4'!T9,0))</f>
        <v>0</v>
      </c>
      <c r="K13" s="474">
        <f>IF('4'!S9="NOLEGGIO",'4'!T9,0)</f>
        <v>0</v>
      </c>
      <c r="L13" s="474">
        <f>IF('4'!S9="CESSIONE AUTOCONSUMO",'4'!T9,0)</f>
        <v>0</v>
      </c>
      <c r="M13" s="474">
        <f>IF('4'!S9="COMPENSAZIONE",'4'!T9,0)</f>
        <v>0</v>
      </c>
      <c r="N13" s="426">
        <f>'4'!U9</f>
        <v>0</v>
      </c>
      <c r="O13" s="426">
        <f t="shared" si="0"/>
        <v>0</v>
      </c>
      <c r="P13" s="426">
        <f t="shared" si="1"/>
        <v>0</v>
      </c>
      <c r="Q13" s="426">
        <f>IF(I13=0,0,IF('13'!$C$4&gt;=0.18,0,IF(AND('13'!$C$4&gt;0.14,'13'!$C$4&lt;0.18),0.18-'13'!$C$4,IF('13'!$C$4&lt;=0.14,0.04))))</f>
        <v>0</v>
      </c>
      <c r="R13" s="429">
        <f>IF(I13=0,0,IF('5'!$E$7="NORD",0.01,IF('5'!$E$7="CENTRO",0.004,0)))</f>
        <v>0</v>
      </c>
      <c r="S13" s="426">
        <f>IF(J13=0,0,O13*('4'!AH9))*1000</f>
        <v>0</v>
      </c>
      <c r="T13" s="426">
        <f>IF(K13=0,0,O13*('4'!AH9))*1000</f>
        <v>0</v>
      </c>
      <c r="U13" s="426">
        <f>IF(L13=0,0,O13*('4'!AH9))*1000</f>
        <v>0</v>
      </c>
      <c r="V13" s="426">
        <f>IF(M13=0,0,O13*('4'!AH9))*1000</f>
        <v>0</v>
      </c>
      <c r="W13" s="426">
        <f>IF('4'!AC9*'4'!X9&gt;0,(O13*1000)-S13/2,(O13*1000)-S13)</f>
        <v>0</v>
      </c>
      <c r="X13" s="426">
        <f>W13*'5'!$E$17</f>
        <v>0</v>
      </c>
      <c r="Y13" s="426">
        <f>W13*'5'!$E$79</f>
        <v>0</v>
      </c>
      <c r="Z13" s="426">
        <f>W13*'5'!$E$80</f>
        <v>0</v>
      </c>
      <c r="AA13" s="473">
        <f>'4'!W9</f>
        <v>0</v>
      </c>
      <c r="AB13" s="473">
        <f>AA13*('5'!$E$9+'5'!$E$10)</f>
        <v>0</v>
      </c>
      <c r="AC13" s="473">
        <f>I13*'5'!$E$19</f>
        <v>0</v>
      </c>
      <c r="AD13" s="473">
        <f>I13*'5'!$E$20</f>
        <v>0</v>
      </c>
      <c r="AE13" s="473">
        <f>AF13*'5'!$E$92</f>
        <v>0</v>
      </c>
      <c r="AF13" s="473">
        <f>IF('5'!$E$8="NO",(((J13+L13)*N13-S13)*'5'!$E$79*(P13+Q13+R13)*'5'!$E$83),(((J13+L13)*N13-S13)*'5'!$E$79*(P13+Q13+R13)*'5'!$E$83)*'5'!$E$87)</f>
        <v>0</v>
      </c>
      <c r="AG13" s="473">
        <f>IF('5'!$E$8="NO",(((K13+M13)*N13-T13)*'5'!$E$79*(P13+Q13+R13)*'5'!$E$83),(((K13+M13)*N13-T13)*'5'!$E$79*(P13+Q13+R13)*'5'!$E$83)*'5'!$E$87)</f>
        <v>0</v>
      </c>
      <c r="AH13" s="473">
        <f>IF('5'!$E$8="NO",(((J13+L13)*N13-S13)*'5'!$E$79*(P13+Q13+R13)*'5'!$E$84),(((J13+L13)*N13-S13)*'5'!$E$79*(P13+Q13+R13)*'5'!$E$84)*'5'!$E$87)</f>
        <v>0</v>
      </c>
      <c r="AI13" s="473">
        <f>IF('5'!$E$8="NO",(X13*'5'!$E$80*(P13+Q13+R13)*'5'!$E$85),(X13*'5'!$E$80*(P13+Q13+R13)*'5'!$E$85)*'5'!$E$87)</f>
        <v>0</v>
      </c>
      <c r="AJ13" s="473">
        <f>IF('5'!$E$8="NO",(X13*'5'!$E$79*(P13+Q13+R13)*'5'!$E$82),(X13*'5'!$E$79*(P13+Q13+R13)*'5'!$E$82)*'5'!$E$87)</f>
        <v>0</v>
      </c>
      <c r="AK13" s="473">
        <f>IF(S13=0,0,J13*N13*'4'!AH9*'5'!$E$68)</f>
        <v>0</v>
      </c>
      <c r="AL13" s="473">
        <f>IF(T13+U13+V13=0,0,(K13+L13+M13)*N13*'4'!AH9*'5'!$E$68)</f>
        <v>0</v>
      </c>
      <c r="AM13" s="473">
        <f>IF(J13+L13=0,0,(J13+L13)*N13-S13)*'5'!$E$69</f>
        <v>0</v>
      </c>
      <c r="AN13" s="473">
        <f>IF(K13+M13=0,0,(K13+M13)*N13-T13)*'5'!$E$69</f>
        <v>0</v>
      </c>
      <c r="AO13" s="473">
        <f>IF(K13=0,0,(D13/'5'!$E$90)*(1+'5'!$E$88))</f>
        <v>0</v>
      </c>
      <c r="AP13" s="473">
        <f>AO13*'5'!$E$89</f>
        <v>0</v>
      </c>
      <c r="AQ13" s="474">
        <f>'4'!X9</f>
        <v>0</v>
      </c>
      <c r="AR13" s="426">
        <f>IF('4'!Z9="CER+TRADING",'17'!N$7*'15'!AQ13*(1-'5'!$E$23),0)+IF('4'!Z9="TRADING",'17'!$N$14*'15'!AQ13*(1-'5'!$E$23),0)+IF('4'!Z9="CER",'17'!$N$21*'15'!AQ13*(1-'5'!$E$23),0)</f>
        <v>0</v>
      </c>
      <c r="AS13" s="426">
        <f>AR13*('5'!$E$24)</f>
        <v>0</v>
      </c>
      <c r="AT13" s="475">
        <f>'4'!AA9</f>
        <v>0</v>
      </c>
      <c r="AU13" s="475">
        <f>AT13*('5'!$E$9+'5'!$E$10)</f>
        <v>0</v>
      </c>
      <c r="AV13" s="475">
        <f>AQ13*'5'!$E$28</f>
        <v>0</v>
      </c>
      <c r="AW13" s="475">
        <f>AQ13*'5'!$E$29</f>
        <v>0</v>
      </c>
      <c r="AX13" s="426">
        <f>IF('4'!Z$3="CER+TRADING",'5'!$E$74*AR13*('17'!N$5/'17'!N$7)+'5'!$E$76*AR13*('17'!N$6/'17'!N$7),0)+IF('4'!Z$3="TRADING",'5'!$E$76*AR13,0)+IF('4'!Z$3="CER",'5'!$E$74*AR13,0)</f>
        <v>0</v>
      </c>
      <c r="AY13" s="475">
        <f>IF('4'!Z$3="CER+TRADING",'5'!$E$75*AS13*('17'!N$5/'17'!N$7)+'5'!$E$77*AS13*('17'!N$6/'17'!N$7),0)+IF('4'!Z$3="TRADING",'5'!$E$77*AS13,0)+IF('4'!Z$3="CER",'5'!$E$75*AS13,0)</f>
        <v>0</v>
      </c>
      <c r="AZ13" s="474">
        <f>'4'!AI9</f>
        <v>0</v>
      </c>
      <c r="BA13" s="476">
        <f>'4'!AK9</f>
        <v>0</v>
      </c>
      <c r="BB13" s="475">
        <f>'4'!AM9</f>
        <v>0</v>
      </c>
      <c r="BC13" s="475">
        <f>BB13*('5'!$E$9+'5'!$E$10)</f>
        <v>0</v>
      </c>
      <c r="BD13" s="475">
        <f>(AZ13*'5'!$E$37)+(BA13*'5'!$E$46)</f>
        <v>0</v>
      </c>
      <c r="BE13" s="475">
        <f>(AZ13*'5'!$E$38)+(BA13*'5'!$E$47)</f>
        <v>0</v>
      </c>
    </row>
    <row r="14" spans="2:57" s="471" customFormat="1" ht="11">
      <c r="B14" s="472">
        <f>'4'!H10</f>
        <v>0</v>
      </c>
      <c r="C14" s="473">
        <f>'4'!Q10</f>
        <v>0</v>
      </c>
      <c r="D14" s="473">
        <f>'4'!W10</f>
        <v>0</v>
      </c>
      <c r="E14" s="473">
        <f>IF('4'!S10="DETENZIONE",'4'!W10,IF('4'!S10=0,'4'!W10,0))</f>
        <v>0</v>
      </c>
      <c r="F14" s="473">
        <f>IF('4'!S10="NOLEGGIO",'4'!W10,0)</f>
        <v>0</v>
      </c>
      <c r="G14" s="473">
        <f>IF('4'!S10="CESSIONE AUTOCONSUMO",'4'!W10,0)</f>
        <v>0</v>
      </c>
      <c r="H14" s="473">
        <f>IF('4'!S10="COMPENSAZIONE",'4'!W10,0)</f>
        <v>0</v>
      </c>
      <c r="I14" s="474">
        <f>'4'!T10</f>
        <v>0</v>
      </c>
      <c r="J14" s="474">
        <f>IF('4'!S10="DETENZIONE",'4'!T10,IF('4'!S10=0,'4'!T10,0))</f>
        <v>0</v>
      </c>
      <c r="K14" s="474">
        <f>IF('4'!S10="NOLEGGIO",'4'!T10,0)</f>
        <v>0</v>
      </c>
      <c r="L14" s="474">
        <f>IF('4'!S10="CESSIONE AUTOCONSUMO",'4'!T10,0)</f>
        <v>0</v>
      </c>
      <c r="M14" s="474">
        <f>IF('4'!S10="COMPENSAZIONE",'4'!T10,0)</f>
        <v>0</v>
      </c>
      <c r="N14" s="426">
        <f>'4'!U10</f>
        <v>0</v>
      </c>
      <c r="O14" s="426">
        <f t="shared" si="0"/>
        <v>0</v>
      </c>
      <c r="P14" s="426">
        <f t="shared" si="1"/>
        <v>0</v>
      </c>
      <c r="Q14" s="426">
        <f>IF(I14=0,0,IF('13'!$C$4&gt;=0.18,0,IF(AND('13'!$C$4&gt;0.14,'13'!$C$4&lt;0.18),0.18-'13'!$C$4,IF('13'!$C$4&lt;=0.14,0.04))))</f>
        <v>0</v>
      </c>
      <c r="R14" s="429">
        <f>IF(I14=0,0,IF('5'!$E$7="NORD",0.01,IF('5'!$E$7="CENTRO",0.004,0)))</f>
        <v>0</v>
      </c>
      <c r="S14" s="426">
        <f>IF(J14=0,0,O14*('4'!AH10))*1000</f>
        <v>0</v>
      </c>
      <c r="T14" s="426">
        <f>IF(K14=0,0,O14*('4'!AH10))*1000</f>
        <v>0</v>
      </c>
      <c r="U14" s="426">
        <f>IF(L14=0,0,O14*('4'!AH10))*1000</f>
        <v>0</v>
      </c>
      <c r="V14" s="426">
        <f>IF(M14=0,0,O14*('4'!AH10))*1000</f>
        <v>0</v>
      </c>
      <c r="W14" s="426">
        <f>IF('4'!AC10*'4'!X10&gt;0,(O14*1000)-S14/2,(O14*1000)-S14)</f>
        <v>0</v>
      </c>
      <c r="X14" s="426">
        <f>W14*'5'!$E$17</f>
        <v>0</v>
      </c>
      <c r="Y14" s="426">
        <f>W14*'5'!$E$79</f>
        <v>0</v>
      </c>
      <c r="Z14" s="426">
        <f>W14*'5'!$E$80</f>
        <v>0</v>
      </c>
      <c r="AA14" s="473">
        <f>'4'!W10</f>
        <v>0</v>
      </c>
      <c r="AB14" s="473">
        <f>AA14*('5'!$E$9+'5'!$E$10)</f>
        <v>0</v>
      </c>
      <c r="AC14" s="473">
        <f>I14*'5'!$E$19</f>
        <v>0</v>
      </c>
      <c r="AD14" s="473">
        <f>I14*'5'!$E$20</f>
        <v>0</v>
      </c>
      <c r="AE14" s="473">
        <f>AF14*'5'!$E$92</f>
        <v>0</v>
      </c>
      <c r="AF14" s="473">
        <f>IF('5'!$E$8="NO",(((J14+L14)*N14-S14)*'5'!$E$79*(P14+Q14+R14)*'5'!$E$83),(((J14+L14)*N14-S14)*'5'!$E$79*(P14+Q14+R14)*'5'!$E$83)*'5'!$E$87)</f>
        <v>0</v>
      </c>
      <c r="AG14" s="473">
        <f>IF('5'!$E$8="NO",(((K14+M14)*N14-T14)*'5'!$E$79*(P14+Q14+R14)*'5'!$E$83),(((K14+M14)*N14-T14)*'5'!$E$79*(P14+Q14+R14)*'5'!$E$83)*'5'!$E$87)</f>
        <v>0</v>
      </c>
      <c r="AH14" s="473">
        <f>IF('5'!$E$8="NO",(((J14+L14)*N14-S14)*'5'!$E$79*(P14+Q14+R14)*'5'!$E$84),(((J14+L14)*N14-S14)*'5'!$E$79*(P14+Q14+R14)*'5'!$E$84)*'5'!$E$87)</f>
        <v>0</v>
      </c>
      <c r="AI14" s="473">
        <f>IF('5'!$E$8="NO",(X14*'5'!$E$80*(P14+Q14+R14)*'5'!$E$85),(X14*'5'!$E$80*(P14+Q14+R14)*'5'!$E$85)*'5'!$E$87)</f>
        <v>0</v>
      </c>
      <c r="AJ14" s="473">
        <f>IF('5'!$E$8="NO",(X14*'5'!$E$79*(P14+Q14+R14)*'5'!$E$82),(X14*'5'!$E$79*(P14+Q14+R14)*'5'!$E$82)*'5'!$E$87)</f>
        <v>0</v>
      </c>
      <c r="AK14" s="473">
        <f>IF(S14=0,0,J14*N14*'4'!AH10*'5'!$E$68)</f>
        <v>0</v>
      </c>
      <c r="AL14" s="473">
        <f>IF(T14+U14+V14=0,0,(K14+L14+M14)*N14*'4'!AH10*'5'!$E$68)</f>
        <v>0</v>
      </c>
      <c r="AM14" s="473">
        <f>IF(J14+L14=0,0,(J14+L14)*N14-S14)*'5'!$E$69</f>
        <v>0</v>
      </c>
      <c r="AN14" s="473">
        <f>IF(K14+M14=0,0,(K14+M14)*N14-T14)*'5'!$E$69</f>
        <v>0</v>
      </c>
      <c r="AO14" s="473">
        <f>IF(K14=0,0,(D14/'5'!$E$90)*(1+'5'!$E$88))</f>
        <v>0</v>
      </c>
      <c r="AP14" s="473">
        <f>AO14*'5'!$E$89</f>
        <v>0</v>
      </c>
      <c r="AQ14" s="474">
        <f>'4'!X10</f>
        <v>0</v>
      </c>
      <c r="AR14" s="426">
        <f>IF('4'!Z10="CER+TRADING",'17'!N$7*'15'!AQ14*(1-'5'!$E$23),0)+IF('4'!Z10="TRADING",'17'!$N$14*'15'!AQ14*(1-'5'!$E$23),0)+IF('4'!Z10="CER",'17'!$N$21*'15'!AQ14*(1-'5'!$E$23),0)</f>
        <v>0</v>
      </c>
      <c r="AS14" s="426">
        <f>AR14*('5'!$E$24)</f>
        <v>0</v>
      </c>
      <c r="AT14" s="475">
        <f>'4'!AA10</f>
        <v>0</v>
      </c>
      <c r="AU14" s="475">
        <f>AT14*('5'!$E$9+'5'!$E$10)</f>
        <v>0</v>
      </c>
      <c r="AV14" s="475">
        <f>AQ14*'5'!$E$28</f>
        <v>0</v>
      </c>
      <c r="AW14" s="475">
        <f>AQ14*'5'!$E$29</f>
        <v>0</v>
      </c>
      <c r="AX14" s="426">
        <f>IF('4'!Z$3="CER+TRADING",'5'!$E$74*AR14*('17'!N$5/'17'!N$7)+'5'!$E$76*AR14*('17'!N$6/'17'!N$7),0)+IF('4'!Z$3="TRADING",'5'!$E$76*AR14,0)+IF('4'!Z$3="CER",'5'!$E$74*AR14,0)</f>
        <v>0</v>
      </c>
      <c r="AY14" s="475">
        <f>IF('4'!Z$3="CER+TRADING",'5'!$E$75*AS14*('17'!N$5/'17'!N$7)+'5'!$E$77*AS14*('17'!N$6/'17'!N$7),0)+IF('4'!Z$3="TRADING",'5'!$E$77*AS14,0)+IF('4'!Z$3="CER",'5'!$E$75*AS14,0)</f>
        <v>0</v>
      </c>
      <c r="AZ14" s="474">
        <f>'4'!AI10</f>
        <v>0</v>
      </c>
      <c r="BA14" s="476">
        <f>'4'!AK10</f>
        <v>0</v>
      </c>
      <c r="BB14" s="475">
        <f>'4'!AM10</f>
        <v>0</v>
      </c>
      <c r="BC14" s="475">
        <f>BB14*('5'!$E$9+'5'!$E$10)</f>
        <v>0</v>
      </c>
      <c r="BD14" s="475">
        <f>(AZ14*'5'!$E$37)+(BA14*'5'!$E$46)</f>
        <v>0</v>
      </c>
      <c r="BE14" s="475">
        <f>(AZ14*'5'!$E$38)+(BA14*'5'!$E$47)</f>
        <v>0</v>
      </c>
    </row>
    <row r="15" spans="2:57" s="471" customFormat="1" ht="11">
      <c r="B15" s="472">
        <f>'4'!H11</f>
        <v>0</v>
      </c>
      <c r="C15" s="473">
        <f>'4'!Q11</f>
        <v>0</v>
      </c>
      <c r="D15" s="473">
        <f>'4'!W11</f>
        <v>0</v>
      </c>
      <c r="E15" s="473">
        <f>IF('4'!S11="DETENZIONE",'4'!W11,IF('4'!S11=0,'4'!W11,0))</f>
        <v>0</v>
      </c>
      <c r="F15" s="473">
        <f>IF('4'!S11="NOLEGGIO",'4'!W11,0)</f>
        <v>0</v>
      </c>
      <c r="G15" s="473">
        <f>IF('4'!S11="CESSIONE AUTOCONSUMO",'4'!W11,0)</f>
        <v>0</v>
      </c>
      <c r="H15" s="473">
        <f>IF('4'!S11="COMPENSAZIONE",'4'!W11,0)</f>
        <v>0</v>
      </c>
      <c r="I15" s="474">
        <f>'4'!T11</f>
        <v>0</v>
      </c>
      <c r="J15" s="474">
        <f>IF('4'!S11="DETENZIONE",'4'!T11,IF('4'!S11=0,'4'!T11,0))</f>
        <v>0</v>
      </c>
      <c r="K15" s="474">
        <f>IF('4'!S11="NOLEGGIO",'4'!T11,0)</f>
        <v>0</v>
      </c>
      <c r="L15" s="474">
        <f>IF('4'!S11="CESSIONE AUTOCONSUMO",'4'!T11,0)</f>
        <v>0</v>
      </c>
      <c r="M15" s="474">
        <f>IF('4'!S11="COMPENSAZIONE",'4'!T11,0)</f>
        <v>0</v>
      </c>
      <c r="N15" s="426">
        <f>'4'!U11</f>
        <v>0</v>
      </c>
      <c r="O15" s="426">
        <f t="shared" si="0"/>
        <v>0</v>
      </c>
      <c r="P15" s="426">
        <f t="shared" si="1"/>
        <v>0</v>
      </c>
      <c r="Q15" s="426">
        <f>IF(I15=0,0,IF('13'!$C$4&gt;=0.18,0,IF(AND('13'!$C$4&gt;0.14,'13'!$C$4&lt;0.18),0.18-'13'!$C$4,IF('13'!$C$4&lt;=0.14,0.04))))</f>
        <v>0</v>
      </c>
      <c r="R15" s="429">
        <f>IF(I15=0,0,IF('5'!$E$7="NORD",0.01,IF('5'!$E$7="CENTRO",0.004,0)))</f>
        <v>0</v>
      </c>
      <c r="S15" s="426">
        <f>IF(J15=0,0,O15*('4'!AH11))*1000</f>
        <v>0</v>
      </c>
      <c r="T15" s="426">
        <f>IF(K15=0,0,O15*('4'!AH11))*1000</f>
        <v>0</v>
      </c>
      <c r="U15" s="426">
        <f>IF(L15=0,0,O15*('4'!AH11))*1000</f>
        <v>0</v>
      </c>
      <c r="V15" s="426">
        <f>IF(M15=0,0,O15*('4'!AH11))*1000</f>
        <v>0</v>
      </c>
      <c r="W15" s="426">
        <f>IF('4'!AC11*'4'!X11&gt;0,(O15*1000)-S15/2,(O15*1000)-S15)</f>
        <v>0</v>
      </c>
      <c r="X15" s="426">
        <f>W15*'5'!$E$17</f>
        <v>0</v>
      </c>
      <c r="Y15" s="426">
        <f>W15*'5'!$E$79</f>
        <v>0</v>
      </c>
      <c r="Z15" s="426">
        <f>W15*'5'!$E$80</f>
        <v>0</v>
      </c>
      <c r="AA15" s="473">
        <f>'4'!W11</f>
        <v>0</v>
      </c>
      <c r="AB15" s="473">
        <f>AA15*('5'!$E$9+'5'!$E$10)</f>
        <v>0</v>
      </c>
      <c r="AC15" s="473">
        <f>I15*'5'!$E$19</f>
        <v>0</v>
      </c>
      <c r="AD15" s="473">
        <f>I15*'5'!$E$20</f>
        <v>0</v>
      </c>
      <c r="AE15" s="473">
        <f>AF15*'5'!$E$92</f>
        <v>0</v>
      </c>
      <c r="AF15" s="473">
        <f>IF('5'!$E$8="NO",(((J15+L15)*N15-S15)*'5'!$E$79*(P15+Q15+R15)*'5'!$E$83),(((J15+L15)*N15-S15)*'5'!$E$79*(P15+Q15+R15)*'5'!$E$83)*'5'!$E$87)</f>
        <v>0</v>
      </c>
      <c r="AG15" s="473">
        <f>IF('5'!$E$8="NO",(((K15+M15)*N15-T15)*'5'!$E$79*(P15+Q15+R15)*'5'!$E$83),(((K15+M15)*N15-T15)*'5'!$E$79*(P15+Q15+R15)*'5'!$E$83)*'5'!$E$87)</f>
        <v>0</v>
      </c>
      <c r="AH15" s="473">
        <f>IF('5'!$E$8="NO",(((J15+L15)*N15-S15)*'5'!$E$79*(P15+Q15+R15)*'5'!$E$84),(((J15+L15)*N15-S15)*'5'!$E$79*(P15+Q15+R15)*'5'!$E$84)*'5'!$E$87)</f>
        <v>0</v>
      </c>
      <c r="AI15" s="473">
        <f>IF('5'!$E$8="NO",(X15*'5'!$E$80*(P15+Q15+R15)*'5'!$E$85),(X15*'5'!$E$80*(P15+Q15+R15)*'5'!$E$85)*'5'!$E$87)</f>
        <v>0</v>
      </c>
      <c r="AJ15" s="473">
        <f>IF('5'!$E$8="NO",(X15*'5'!$E$79*(P15+Q15+R15)*'5'!$E$82),(X15*'5'!$E$79*(P15+Q15+R15)*'5'!$E$82)*'5'!$E$87)</f>
        <v>0</v>
      </c>
      <c r="AK15" s="473">
        <f>IF(S15=0,0,J15*N15*'4'!AH11*'5'!$E$68)</f>
        <v>0</v>
      </c>
      <c r="AL15" s="473">
        <f>IF(T15+U15+V15=0,0,(K15+L15+M15)*N15*'4'!AH11*'5'!$E$68)</f>
        <v>0</v>
      </c>
      <c r="AM15" s="473">
        <f>IF(J15+L15=0,0,(J15+L15)*N15-S15)*'5'!$E$69</f>
        <v>0</v>
      </c>
      <c r="AN15" s="473">
        <f>IF(K15+M15=0,0,(K15+M15)*N15-T15)*'5'!$E$69</f>
        <v>0</v>
      </c>
      <c r="AO15" s="473">
        <f>IF(K15=0,0,(D15/'5'!$E$90)*(1+'5'!$E$88))</f>
        <v>0</v>
      </c>
      <c r="AP15" s="473">
        <f>AO15*'5'!$E$89</f>
        <v>0</v>
      </c>
      <c r="AQ15" s="474">
        <f>'4'!X11</f>
        <v>0</v>
      </c>
      <c r="AR15" s="426">
        <f>IF('4'!Z11="CER+TRADING",'17'!N$7*'15'!AQ15*(1-'5'!$E$23),0)+IF('4'!Z11="TRADING",'17'!$N$14*'15'!AQ15*(1-'5'!$E$23),0)+IF('4'!Z11="CER",'17'!$N$21*'15'!AQ15*(1-'5'!$E$23),0)</f>
        <v>0</v>
      </c>
      <c r="AS15" s="426">
        <f>AR15*('5'!$E$24)</f>
        <v>0</v>
      </c>
      <c r="AT15" s="475">
        <f>'4'!AA11</f>
        <v>0</v>
      </c>
      <c r="AU15" s="475">
        <f>AT15*('5'!$E$9+'5'!$E$10)</f>
        <v>0</v>
      </c>
      <c r="AV15" s="475">
        <f>AQ15*'5'!$E$28</f>
        <v>0</v>
      </c>
      <c r="AW15" s="475">
        <f>AQ15*'5'!$E$29</f>
        <v>0</v>
      </c>
      <c r="AX15" s="426">
        <f>IF('4'!Z$3="CER+TRADING",'5'!$E$74*AR15*('17'!N$5/'17'!N$7)+'5'!$E$76*AR15*('17'!N$6/'17'!N$7),0)+IF('4'!Z$3="TRADING",'5'!$E$76*AR15,0)+IF('4'!Z$3="CER",'5'!$E$74*AR15,0)</f>
        <v>0</v>
      </c>
      <c r="AY15" s="475">
        <f>IF('4'!Z$3="CER+TRADING",'5'!$E$75*AS15*('17'!N$5/'17'!N$7)+'5'!$E$77*AS15*('17'!N$6/'17'!N$7),0)+IF('4'!Z$3="TRADING",'5'!$E$77*AS15,0)+IF('4'!Z$3="CER",'5'!$E$75*AS15,0)</f>
        <v>0</v>
      </c>
      <c r="AZ15" s="474">
        <f>'4'!AI11</f>
        <v>0</v>
      </c>
      <c r="BA15" s="476">
        <f>'4'!AK11</f>
        <v>0</v>
      </c>
      <c r="BB15" s="475">
        <f>'4'!AM11</f>
        <v>0</v>
      </c>
      <c r="BC15" s="475">
        <f>BB15*('5'!$E$9+'5'!$E$10)</f>
        <v>0</v>
      </c>
      <c r="BD15" s="475">
        <f>(AZ15*'5'!$E$37)+(BA15*'5'!$E$46)</f>
        <v>0</v>
      </c>
      <c r="BE15" s="475">
        <f>(AZ15*'5'!$E$38)+(BA15*'5'!$E$47)</f>
        <v>0</v>
      </c>
    </row>
    <row r="16" spans="2:57" s="471" customFormat="1" ht="11">
      <c r="B16" s="472">
        <f>'4'!H12</f>
        <v>0</v>
      </c>
      <c r="C16" s="473">
        <f>'4'!Q12</f>
        <v>0</v>
      </c>
      <c r="D16" s="473">
        <f>'4'!W12</f>
        <v>0</v>
      </c>
      <c r="E16" s="473">
        <f>IF('4'!S12="DETENZIONE",'4'!W12,IF('4'!S12=0,'4'!W12,0))</f>
        <v>0</v>
      </c>
      <c r="F16" s="473">
        <f>IF('4'!S12="NOLEGGIO",'4'!W12,0)</f>
        <v>0</v>
      </c>
      <c r="G16" s="473">
        <f>IF('4'!S12="CESSIONE AUTOCONSUMO",'4'!W12,0)</f>
        <v>0</v>
      </c>
      <c r="H16" s="473">
        <f>IF('4'!S12="COMPENSAZIONE",'4'!W12,0)</f>
        <v>0</v>
      </c>
      <c r="I16" s="474">
        <f>'4'!T12</f>
        <v>0</v>
      </c>
      <c r="J16" s="474">
        <f>IF('4'!S12="DETENZIONE",'4'!T12,IF('4'!S12=0,'4'!T12,0))</f>
        <v>0</v>
      </c>
      <c r="K16" s="474">
        <f>IF('4'!S12="NOLEGGIO",'4'!T12,0)</f>
        <v>0</v>
      </c>
      <c r="L16" s="474">
        <f>IF('4'!S12="CESSIONE AUTOCONSUMO",'4'!T12,0)</f>
        <v>0</v>
      </c>
      <c r="M16" s="474">
        <f>IF('4'!S12="COMPENSAZIONE",'4'!T12,0)</f>
        <v>0</v>
      </c>
      <c r="N16" s="426">
        <f>'4'!U12</f>
        <v>0</v>
      </c>
      <c r="O16" s="426">
        <f t="shared" si="0"/>
        <v>0</v>
      </c>
      <c r="P16" s="426">
        <f t="shared" si="1"/>
        <v>0</v>
      </c>
      <c r="Q16" s="426">
        <f>IF(I16=0,0,IF('13'!$C$4&gt;=0.18,0,IF(AND('13'!$C$4&gt;0.14,'13'!$C$4&lt;0.18),0.18-'13'!$C$4,IF('13'!$C$4&lt;=0.14,0.04))))</f>
        <v>0</v>
      </c>
      <c r="R16" s="429">
        <f>IF(I16=0,0,IF('5'!$E$7="NORD",0.01,IF('5'!$E$7="CENTRO",0.004,0)))</f>
        <v>0</v>
      </c>
      <c r="S16" s="426">
        <f>IF(J16=0,0,O16*('4'!AH12))*1000</f>
        <v>0</v>
      </c>
      <c r="T16" s="426">
        <f>IF(K16=0,0,O16*('4'!AH12))*1000</f>
        <v>0</v>
      </c>
      <c r="U16" s="426">
        <f>IF(L16=0,0,O16*('4'!AH12))*1000</f>
        <v>0</v>
      </c>
      <c r="V16" s="426">
        <f>IF(M16=0,0,O16*('4'!AH12))*1000</f>
        <v>0</v>
      </c>
      <c r="W16" s="426">
        <f>IF('4'!AC12*'4'!X12&gt;0,(O16*1000)-S16/2,(O16*1000)-S16)</f>
        <v>0</v>
      </c>
      <c r="X16" s="426">
        <f>W16*'5'!$E$17</f>
        <v>0</v>
      </c>
      <c r="Y16" s="426">
        <f>W16*'5'!$E$79</f>
        <v>0</v>
      </c>
      <c r="Z16" s="426">
        <f>W16*'5'!$E$80</f>
        <v>0</v>
      </c>
      <c r="AA16" s="473">
        <f>'4'!W12</f>
        <v>0</v>
      </c>
      <c r="AB16" s="473">
        <f>AA16*('5'!$E$9+'5'!$E$10)</f>
        <v>0</v>
      </c>
      <c r="AC16" s="473">
        <f>I16*'5'!$E$19</f>
        <v>0</v>
      </c>
      <c r="AD16" s="473">
        <f>I16*'5'!$E$20</f>
        <v>0</v>
      </c>
      <c r="AE16" s="473">
        <f>AF16*'5'!$E$92</f>
        <v>0</v>
      </c>
      <c r="AF16" s="473">
        <f>IF('5'!$E$8="NO",(((J16+L16)*N16-S16)*'5'!$E$79*(P16+Q16+R16)*'5'!$E$83),(((J16+L16)*N16-S16)*'5'!$E$79*(P16+Q16+R16)*'5'!$E$83)*'5'!$E$87)</f>
        <v>0</v>
      </c>
      <c r="AG16" s="473">
        <f>IF('5'!$E$8="NO",(((K16+M16)*N16-T16)*'5'!$E$79*(P16+Q16+R16)*'5'!$E$83),(((K16+M16)*N16-T16)*'5'!$E$79*(P16+Q16+R16)*'5'!$E$83)*'5'!$E$87)</f>
        <v>0</v>
      </c>
      <c r="AH16" s="473">
        <f>IF('5'!$E$8="NO",(((J16+L16)*N16-S16)*'5'!$E$79*(P16+Q16+R16)*'5'!$E$84),(((J16+L16)*N16-S16)*'5'!$E$79*(P16+Q16+R16)*'5'!$E$84)*'5'!$E$87)</f>
        <v>0</v>
      </c>
      <c r="AI16" s="473">
        <f>IF('5'!$E$8="NO",(X16*'5'!$E$80*(P16+Q16+R16)*'5'!$E$85),(X16*'5'!$E$80*(P16+Q16+R16)*'5'!$E$85)*'5'!$E$87)</f>
        <v>0</v>
      </c>
      <c r="AJ16" s="473">
        <f>IF('5'!$E$8="NO",(X16*'5'!$E$79*(P16+Q16+R16)*'5'!$E$82),(X16*'5'!$E$79*(P16+Q16+R16)*'5'!$E$82)*'5'!$E$87)</f>
        <v>0</v>
      </c>
      <c r="AK16" s="473">
        <f>IF(S16=0,0,J16*N16*'4'!AH12*'5'!$E$68)</f>
        <v>0</v>
      </c>
      <c r="AL16" s="473">
        <f>IF(T16+U16+V16=0,0,(K16+L16+M16)*N16*'4'!AH12*'5'!$E$68)</f>
        <v>0</v>
      </c>
      <c r="AM16" s="473">
        <f>IF(J16+L16=0,0,(J16+L16)*N16-S16)*'5'!$E$69</f>
        <v>0</v>
      </c>
      <c r="AN16" s="473">
        <f>IF(K16+M16=0,0,(K16+M16)*N16-T16)*'5'!$E$69</f>
        <v>0</v>
      </c>
      <c r="AO16" s="473">
        <f>IF(K16=0,0,(D16/'5'!$E$90)*(1+'5'!$E$88))</f>
        <v>0</v>
      </c>
      <c r="AP16" s="473">
        <f>AO16*'5'!$E$89</f>
        <v>0</v>
      </c>
      <c r="AQ16" s="474">
        <f>'4'!X12</f>
        <v>0</v>
      </c>
      <c r="AR16" s="426">
        <f>IF('4'!Z12="CER+TRADING",'17'!N$7*'15'!AQ16*(1-'5'!$E$23),0)+IF('4'!Z12="TRADING",'17'!$N$14*'15'!AQ16*(1-'5'!$E$23),0)+IF('4'!Z12="CER",'17'!$N$21*'15'!AQ16*(1-'5'!$E$23),0)</f>
        <v>0</v>
      </c>
      <c r="AS16" s="426">
        <f>AR16*('5'!$E$24)</f>
        <v>0</v>
      </c>
      <c r="AT16" s="475">
        <f>'4'!AA12</f>
        <v>0</v>
      </c>
      <c r="AU16" s="475">
        <f>AT16*('5'!$E$9+'5'!$E$10)</f>
        <v>0</v>
      </c>
      <c r="AV16" s="475">
        <f>AQ16*'5'!$E$28</f>
        <v>0</v>
      </c>
      <c r="AW16" s="475">
        <f>AQ16*'5'!$E$29</f>
        <v>0</v>
      </c>
      <c r="AX16" s="426">
        <f>IF('4'!Z$3="CER+TRADING",'5'!$E$74*AR16*('17'!N$5/'17'!N$7)+'5'!$E$76*AR16*('17'!N$6/'17'!N$7),0)+IF('4'!Z$3="TRADING",'5'!$E$76*AR16,0)+IF('4'!Z$3="CER",'5'!$E$74*AR16,0)</f>
        <v>0</v>
      </c>
      <c r="AY16" s="475">
        <f>IF('4'!Z$3="CER+TRADING",'5'!$E$75*AS16*('17'!N$5/'17'!N$7)+'5'!$E$77*AS16*('17'!N$6/'17'!N$7),0)+IF('4'!Z$3="TRADING",'5'!$E$77*AS16,0)+IF('4'!Z$3="CER",'5'!$E$75*AS16,0)</f>
        <v>0</v>
      </c>
      <c r="AZ16" s="474">
        <f>'4'!AI12</f>
        <v>0</v>
      </c>
      <c r="BA16" s="476">
        <f>'4'!AK12</f>
        <v>0</v>
      </c>
      <c r="BB16" s="475">
        <f>'4'!AM12</f>
        <v>0</v>
      </c>
      <c r="BC16" s="475">
        <f>BB16*('5'!$E$9+'5'!$E$10)</f>
        <v>0</v>
      </c>
      <c r="BD16" s="475">
        <f>(AZ16*'5'!$E$37)+(BA16*'5'!$E$46)</f>
        <v>0</v>
      </c>
      <c r="BE16" s="475">
        <f>(AZ16*'5'!$E$38)+(BA16*'5'!$E$47)</f>
        <v>0</v>
      </c>
    </row>
    <row r="17" spans="2:57" s="471" customFormat="1" ht="11">
      <c r="B17" s="472">
        <f>'4'!H13</f>
        <v>0</v>
      </c>
      <c r="C17" s="473">
        <f>'4'!Q13</f>
        <v>0</v>
      </c>
      <c r="D17" s="473">
        <f>'4'!W13</f>
        <v>0</v>
      </c>
      <c r="E17" s="473">
        <f>IF('4'!S13="DETENZIONE",'4'!W13,IF('4'!S13=0,'4'!W13,0))</f>
        <v>0</v>
      </c>
      <c r="F17" s="473">
        <f>IF('4'!S13="NOLEGGIO",'4'!W13,0)</f>
        <v>0</v>
      </c>
      <c r="G17" s="473">
        <f>IF('4'!S13="CESSIONE AUTOCONSUMO",'4'!W13,0)</f>
        <v>0</v>
      </c>
      <c r="H17" s="473">
        <f>IF('4'!S13="COMPENSAZIONE",'4'!W13,0)</f>
        <v>0</v>
      </c>
      <c r="I17" s="474">
        <f>'4'!T13</f>
        <v>0</v>
      </c>
      <c r="J17" s="474">
        <f>IF('4'!S13="DETENZIONE",'4'!T13,IF('4'!S13=0,'4'!T13,0))</f>
        <v>0</v>
      </c>
      <c r="K17" s="474">
        <f>IF('4'!S13="NOLEGGIO",'4'!T13,0)</f>
        <v>0</v>
      </c>
      <c r="L17" s="474">
        <f>IF('4'!S13="CESSIONE AUTOCONSUMO",'4'!T13,0)</f>
        <v>0</v>
      </c>
      <c r="M17" s="474">
        <f>IF('4'!S13="COMPENSAZIONE",'4'!T13,0)</f>
        <v>0</v>
      </c>
      <c r="N17" s="426">
        <f>'4'!U13</f>
        <v>0</v>
      </c>
      <c r="O17" s="426">
        <f t="shared" si="0"/>
        <v>0</v>
      </c>
      <c r="P17" s="426">
        <f t="shared" si="1"/>
        <v>0</v>
      </c>
      <c r="Q17" s="426">
        <f>IF(I17=0,0,IF('13'!$C$4&gt;=0.18,0,IF(AND('13'!$C$4&gt;0.14,'13'!$C$4&lt;0.18),0.18-'13'!$C$4,IF('13'!$C$4&lt;=0.14,0.04))))</f>
        <v>0</v>
      </c>
      <c r="R17" s="429">
        <f>IF(I17=0,0,IF('5'!$E$7="NORD",0.01,IF('5'!$E$7="CENTRO",0.004,0)))</f>
        <v>0</v>
      </c>
      <c r="S17" s="426">
        <f>IF(J17=0,0,O17*('4'!AH13))*1000</f>
        <v>0</v>
      </c>
      <c r="T17" s="426">
        <f>IF(K17=0,0,O17*('4'!AH13))*1000</f>
        <v>0</v>
      </c>
      <c r="U17" s="426">
        <f>IF(L17=0,0,O17*('4'!AH13))*1000</f>
        <v>0</v>
      </c>
      <c r="V17" s="426">
        <f>IF(M17=0,0,O17*('4'!AH13))*1000</f>
        <v>0</v>
      </c>
      <c r="W17" s="426">
        <f>IF('4'!AC13*'4'!X13&gt;0,(O17*1000)-S17/2,(O17*1000)-S17)</f>
        <v>0</v>
      </c>
      <c r="X17" s="426">
        <f>W17*'5'!$E$17</f>
        <v>0</v>
      </c>
      <c r="Y17" s="426">
        <f>W17*'5'!$E$79</f>
        <v>0</v>
      </c>
      <c r="Z17" s="426">
        <f>W17*'5'!$E$80</f>
        <v>0</v>
      </c>
      <c r="AA17" s="473">
        <f>'4'!W13</f>
        <v>0</v>
      </c>
      <c r="AB17" s="473">
        <f>AA17*('5'!$E$9+'5'!$E$10)</f>
        <v>0</v>
      </c>
      <c r="AC17" s="473">
        <f>I17*'5'!$E$19</f>
        <v>0</v>
      </c>
      <c r="AD17" s="473">
        <f>I17*'5'!$E$20</f>
        <v>0</v>
      </c>
      <c r="AE17" s="473">
        <f>AF17*'5'!$E$92</f>
        <v>0</v>
      </c>
      <c r="AF17" s="473">
        <f>IF('5'!$E$8="NO",(((J17+L17)*N17-S17)*'5'!$E$79*(P17+Q17+R17)*'5'!$E$83),(((J17+L17)*N17-S17)*'5'!$E$79*(P17+Q17+R17)*'5'!$E$83)*'5'!$E$87)</f>
        <v>0</v>
      </c>
      <c r="AG17" s="473">
        <f>IF('5'!$E$8="NO",(((K17+M17)*N17-T17)*'5'!$E$79*(P17+Q17+R17)*'5'!$E$83),(((K17+M17)*N17-T17)*'5'!$E$79*(P17+Q17+R17)*'5'!$E$83)*'5'!$E$87)</f>
        <v>0</v>
      </c>
      <c r="AH17" s="473">
        <f>IF('5'!$E$8="NO",(((J17+L17)*N17-S17)*'5'!$E$79*(P17+Q17+R17)*'5'!$E$84),(((J17+L17)*N17-S17)*'5'!$E$79*(P17+Q17+R17)*'5'!$E$84)*'5'!$E$87)</f>
        <v>0</v>
      </c>
      <c r="AI17" s="473">
        <f>IF('5'!$E$8="NO",(X17*'5'!$E$80*(P17+Q17+R17)*'5'!$E$85),(X17*'5'!$E$80*(P17+Q17+R17)*'5'!$E$85)*'5'!$E$87)</f>
        <v>0</v>
      </c>
      <c r="AJ17" s="473">
        <f>IF('5'!$E$8="NO",(X17*'5'!$E$79*(P17+Q17+R17)*'5'!$E$82),(X17*'5'!$E$79*(P17+Q17+R17)*'5'!$E$82)*'5'!$E$87)</f>
        <v>0</v>
      </c>
      <c r="AK17" s="473">
        <f>IF(S17=0,0,J17*N17*'4'!AH13*'5'!$E$68)</f>
        <v>0</v>
      </c>
      <c r="AL17" s="473">
        <f>IF(T17+U17+V17=0,0,(K17+L17+M17)*N17*'4'!AH13*'5'!$E$68)</f>
        <v>0</v>
      </c>
      <c r="AM17" s="473">
        <f>IF(J17+L17=0,0,(J17+L17)*N17-S17)*'5'!$E$69</f>
        <v>0</v>
      </c>
      <c r="AN17" s="473">
        <f>IF(K17+M17=0,0,(K17+M17)*N17-T17)*'5'!$E$69</f>
        <v>0</v>
      </c>
      <c r="AO17" s="473">
        <f>IF(K17=0,0,(D17/'5'!$E$90)*(1+'5'!$E$88))</f>
        <v>0</v>
      </c>
      <c r="AP17" s="473">
        <f>AO17*'5'!$E$89</f>
        <v>0</v>
      </c>
      <c r="AQ17" s="474">
        <f>'4'!X13</f>
        <v>0</v>
      </c>
      <c r="AR17" s="426">
        <f>IF('4'!Z13="CER+TRADING",'17'!N$7*'15'!AQ17*(1-'5'!$E$23),0)+IF('4'!Z13="TRADING",'17'!$N$14*'15'!AQ17*(1-'5'!$E$23),0)+IF('4'!Z13="CER",'17'!$N$21*'15'!AQ17*(1-'5'!$E$23),0)</f>
        <v>0</v>
      </c>
      <c r="AS17" s="426">
        <f>AR17*('5'!$E$24)</f>
        <v>0</v>
      </c>
      <c r="AT17" s="475">
        <f>'4'!AA13</f>
        <v>0</v>
      </c>
      <c r="AU17" s="475">
        <f>AT17*('5'!$E$9+'5'!$E$10)</f>
        <v>0</v>
      </c>
      <c r="AV17" s="475">
        <f>AQ17*'5'!$E$28</f>
        <v>0</v>
      </c>
      <c r="AW17" s="475">
        <f>AQ17*'5'!$E$29</f>
        <v>0</v>
      </c>
      <c r="AX17" s="426">
        <f>IF('4'!Z$3="CER+TRADING",'5'!$E$74*AR17*('17'!N$5/'17'!N$7)+'5'!$E$76*AR17*('17'!N$6/'17'!N$7),0)+IF('4'!Z$3="TRADING",'5'!$E$76*AR17,0)+IF('4'!Z$3="CER",'5'!$E$74*AR17,0)</f>
        <v>0</v>
      </c>
      <c r="AY17" s="475">
        <f>IF('4'!Z$3="CER+TRADING",'5'!$E$75*AS17*('17'!N$5/'17'!N$7)+'5'!$E$77*AS17*('17'!N$6/'17'!N$7),0)+IF('4'!Z$3="TRADING",'5'!$E$77*AS17,0)+IF('4'!Z$3="CER",'5'!$E$75*AS17,0)</f>
        <v>0</v>
      </c>
      <c r="AZ17" s="474">
        <f>'4'!AI13</f>
        <v>0</v>
      </c>
      <c r="BA17" s="476">
        <f>'4'!AK13</f>
        <v>0</v>
      </c>
      <c r="BB17" s="475">
        <f>'4'!AM13</f>
        <v>0</v>
      </c>
      <c r="BC17" s="475">
        <f>BB17*('5'!$E$9+'5'!$E$10)</f>
        <v>0</v>
      </c>
      <c r="BD17" s="475">
        <f>(AZ17*'5'!$E$37)+(BA17*'5'!$E$46)</f>
        <v>0</v>
      </c>
      <c r="BE17" s="475">
        <f>(AZ17*'5'!$E$38)+(BA17*'5'!$E$47)</f>
        <v>0</v>
      </c>
    </row>
    <row r="18" spans="2:57" s="471" customFormat="1" ht="11">
      <c r="B18" s="472">
        <f>'4'!H14</f>
        <v>0</v>
      </c>
      <c r="C18" s="473">
        <f>'4'!Q14</f>
        <v>0</v>
      </c>
      <c r="D18" s="473">
        <f>'4'!W14</f>
        <v>0</v>
      </c>
      <c r="E18" s="473">
        <f>IF('4'!S14="DETENZIONE",'4'!W14,IF('4'!S14=0,'4'!W14,0))</f>
        <v>0</v>
      </c>
      <c r="F18" s="473">
        <f>IF('4'!S14="NOLEGGIO",'4'!W14,0)</f>
        <v>0</v>
      </c>
      <c r="G18" s="473">
        <f>IF('4'!S14="CESSIONE AUTOCONSUMO",'4'!W14,0)</f>
        <v>0</v>
      </c>
      <c r="H18" s="473">
        <f>IF('4'!S14="COMPENSAZIONE",'4'!W14,0)</f>
        <v>0</v>
      </c>
      <c r="I18" s="474">
        <f>'4'!T14</f>
        <v>0</v>
      </c>
      <c r="J18" s="474">
        <f>IF('4'!S14="DETENZIONE",'4'!T14,IF('4'!S14=0,'4'!T14,0))</f>
        <v>0</v>
      </c>
      <c r="K18" s="474">
        <f>IF('4'!S14="NOLEGGIO",'4'!T14,0)</f>
        <v>0</v>
      </c>
      <c r="L18" s="474">
        <f>IF('4'!S14="CESSIONE AUTOCONSUMO",'4'!T14,0)</f>
        <v>0</v>
      </c>
      <c r="M18" s="474">
        <f>IF('4'!S14="COMPENSAZIONE",'4'!T14,0)</f>
        <v>0</v>
      </c>
      <c r="N18" s="426">
        <f>'4'!U14</f>
        <v>0</v>
      </c>
      <c r="O18" s="426">
        <f t="shared" si="0"/>
        <v>0</v>
      </c>
      <c r="P18" s="426">
        <f t="shared" si="1"/>
        <v>0</v>
      </c>
      <c r="Q18" s="426">
        <f>IF(I18=0,0,IF('13'!$C$4&gt;=0.18,0,IF(AND('13'!$C$4&gt;0.14,'13'!$C$4&lt;0.18),0.18-'13'!$C$4,IF('13'!$C$4&lt;=0.14,0.04))))</f>
        <v>0</v>
      </c>
      <c r="R18" s="429">
        <f>IF(I18=0,0,IF('5'!$E$7="NORD",0.01,IF('5'!$E$7="CENTRO",0.004,0)))</f>
        <v>0</v>
      </c>
      <c r="S18" s="426">
        <f>IF(J18=0,0,O18*('4'!AH14))*1000</f>
        <v>0</v>
      </c>
      <c r="T18" s="426">
        <f>IF(K18=0,0,O18*('4'!AH14))*1000</f>
        <v>0</v>
      </c>
      <c r="U18" s="426">
        <f>IF(L18=0,0,O18*('4'!AH14))*1000</f>
        <v>0</v>
      </c>
      <c r="V18" s="426">
        <f>IF(M18=0,0,O18*('4'!AH14))*1000</f>
        <v>0</v>
      </c>
      <c r="W18" s="426">
        <f>IF('4'!AC14*'4'!X14&gt;0,(O18*1000)-S18/2,(O18*1000)-S18)</f>
        <v>0</v>
      </c>
      <c r="X18" s="426">
        <f>W18*'5'!$E$17</f>
        <v>0</v>
      </c>
      <c r="Y18" s="426">
        <f>W18*'5'!$E$79</f>
        <v>0</v>
      </c>
      <c r="Z18" s="426">
        <f>W18*'5'!$E$80</f>
        <v>0</v>
      </c>
      <c r="AA18" s="473">
        <f>'4'!W14</f>
        <v>0</v>
      </c>
      <c r="AB18" s="473">
        <f>AA18*('5'!$E$9+'5'!$E$10)</f>
        <v>0</v>
      </c>
      <c r="AC18" s="473">
        <f>I18*'5'!$E$19</f>
        <v>0</v>
      </c>
      <c r="AD18" s="473">
        <f>I18*'5'!$E$20</f>
        <v>0</v>
      </c>
      <c r="AE18" s="473">
        <f>AF18*'5'!$E$92</f>
        <v>0</v>
      </c>
      <c r="AF18" s="473">
        <f>IF('5'!$E$8="NO",(((J18+L18)*N18-S18)*'5'!$E$79*(P18+Q18+R18)*'5'!$E$83),(((J18+L18)*N18-S18)*'5'!$E$79*(P18+Q18+R18)*'5'!$E$83)*'5'!$E$87)</f>
        <v>0</v>
      </c>
      <c r="AG18" s="473">
        <f>IF('5'!$E$8="NO",(((K18+M18)*N18-T18)*'5'!$E$79*(P18+Q18+R18)*'5'!$E$83),(((K18+M18)*N18-T18)*'5'!$E$79*(P18+Q18+R18)*'5'!$E$83)*'5'!$E$87)</f>
        <v>0</v>
      </c>
      <c r="AH18" s="473">
        <f>IF('5'!$E$8="NO",(((J18+L18)*N18-S18)*'5'!$E$79*(P18+Q18+R18)*'5'!$E$84),(((J18+L18)*N18-S18)*'5'!$E$79*(P18+Q18+R18)*'5'!$E$84)*'5'!$E$87)</f>
        <v>0</v>
      </c>
      <c r="AI18" s="473">
        <f>IF('5'!$E$8="NO",(X18*'5'!$E$80*(P18+Q18+R18)*'5'!$E$85),(X18*'5'!$E$80*(P18+Q18+R18)*'5'!$E$85)*'5'!$E$87)</f>
        <v>0</v>
      </c>
      <c r="AJ18" s="473">
        <f>IF('5'!$E$8="NO",(X18*'5'!$E$79*(P18+Q18+R18)*'5'!$E$82),(X18*'5'!$E$79*(P18+Q18+R18)*'5'!$E$82)*'5'!$E$87)</f>
        <v>0</v>
      </c>
      <c r="AK18" s="473">
        <f>IF(S18=0,0,J18*N18*'4'!AH14*'5'!$E$68)</f>
        <v>0</v>
      </c>
      <c r="AL18" s="473">
        <f>IF(T18+U18+V18=0,0,(K18+L18+M18)*N18*'4'!AH14*'5'!$E$68)</f>
        <v>0</v>
      </c>
      <c r="AM18" s="473">
        <f>IF(J18+L18=0,0,(J18+L18)*N18-S18)*'5'!$E$69</f>
        <v>0</v>
      </c>
      <c r="AN18" s="473">
        <f>IF(K18+M18=0,0,(K18+M18)*N18-T18)*'5'!$E$69</f>
        <v>0</v>
      </c>
      <c r="AO18" s="473">
        <f>IF(K18=0,0,(D18/'5'!$E$90)*(1+'5'!$E$88))</f>
        <v>0</v>
      </c>
      <c r="AP18" s="473">
        <f>AO18*'5'!$E$89</f>
        <v>0</v>
      </c>
      <c r="AQ18" s="474">
        <f>'4'!X14</f>
        <v>0</v>
      </c>
      <c r="AR18" s="426">
        <f>IF('4'!Z14="CER+TRADING",'17'!N$7*'15'!AQ18*(1-'5'!$E$23),0)+IF('4'!Z14="TRADING",'17'!$N$14*'15'!AQ18*(1-'5'!$E$23),0)+IF('4'!Z14="CER",'17'!$N$21*'15'!AQ18*(1-'5'!$E$23),0)</f>
        <v>0</v>
      </c>
      <c r="AS18" s="426">
        <f>AR18*('5'!$E$24)</f>
        <v>0</v>
      </c>
      <c r="AT18" s="475">
        <f>'4'!AA14</f>
        <v>0</v>
      </c>
      <c r="AU18" s="475">
        <f>AT18*('5'!$E$9+'5'!$E$10)</f>
        <v>0</v>
      </c>
      <c r="AV18" s="475">
        <f>AQ18*'5'!$E$28</f>
        <v>0</v>
      </c>
      <c r="AW18" s="475">
        <f>AQ18*'5'!$E$29</f>
        <v>0</v>
      </c>
      <c r="AX18" s="426">
        <f>IF('4'!Z$3="CER+TRADING",'5'!$E$74*AR18*('17'!N$5/'17'!N$7)+'5'!$E$76*AR18*('17'!N$6/'17'!N$7),0)+IF('4'!Z$3="TRADING",'5'!$E$76*AR18,0)+IF('4'!Z$3="CER",'5'!$E$74*AR18,0)</f>
        <v>0</v>
      </c>
      <c r="AY18" s="475">
        <f>IF('4'!Z$3="CER+TRADING",'5'!$E$75*AS18*('17'!N$5/'17'!N$7)+'5'!$E$77*AS18*('17'!N$6/'17'!N$7),0)+IF('4'!Z$3="TRADING",'5'!$E$77*AS18,0)+IF('4'!Z$3="CER",'5'!$E$75*AS18,0)</f>
        <v>0</v>
      </c>
      <c r="AZ18" s="474">
        <f>'4'!AI14</f>
        <v>0</v>
      </c>
      <c r="BA18" s="476">
        <f>'4'!AK14</f>
        <v>0</v>
      </c>
      <c r="BB18" s="475">
        <f>'4'!AM14</f>
        <v>0</v>
      </c>
      <c r="BC18" s="475">
        <f>BB18*('5'!$E$9+'5'!$E$10)</f>
        <v>0</v>
      </c>
      <c r="BD18" s="475">
        <f>(AZ18*'5'!$E$37)+(BA18*'5'!$E$46)</f>
        <v>0</v>
      </c>
      <c r="BE18" s="475">
        <f>(AZ18*'5'!$E$38)+(BA18*'5'!$E$47)</f>
        <v>0</v>
      </c>
    </row>
    <row r="19" spans="2:57" s="471" customFormat="1" ht="11">
      <c r="B19" s="472">
        <f>'4'!H15</f>
        <v>0</v>
      </c>
      <c r="C19" s="473">
        <f>'4'!Q15</f>
        <v>0</v>
      </c>
      <c r="D19" s="473">
        <f>'4'!W15</f>
        <v>0</v>
      </c>
      <c r="E19" s="473">
        <f>IF('4'!S15="DETENZIONE",'4'!W15,IF('4'!S15=0,'4'!W15,0))</f>
        <v>0</v>
      </c>
      <c r="F19" s="473">
        <f>IF('4'!S15="NOLEGGIO",'4'!W15,0)</f>
        <v>0</v>
      </c>
      <c r="G19" s="473">
        <f>IF('4'!S15="CESSIONE AUTOCONSUMO",'4'!W15,0)</f>
        <v>0</v>
      </c>
      <c r="H19" s="473">
        <f>IF('4'!S15="COMPENSAZIONE",'4'!W15,0)</f>
        <v>0</v>
      </c>
      <c r="I19" s="474">
        <f>'4'!T15</f>
        <v>0</v>
      </c>
      <c r="J19" s="474">
        <f>IF('4'!S15="DETENZIONE",'4'!T15,IF('4'!S15=0,'4'!T15,0))</f>
        <v>0</v>
      </c>
      <c r="K19" s="474">
        <f>IF('4'!S15="NOLEGGIO",'4'!T15,0)</f>
        <v>0</v>
      </c>
      <c r="L19" s="474">
        <f>IF('4'!S15="CESSIONE AUTOCONSUMO",'4'!T15,0)</f>
        <v>0</v>
      </c>
      <c r="M19" s="474">
        <f>IF('4'!S15="COMPENSAZIONE",'4'!T15,0)</f>
        <v>0</v>
      </c>
      <c r="N19" s="426">
        <f>'4'!U15</f>
        <v>0</v>
      </c>
      <c r="O19" s="426">
        <f t="shared" si="0"/>
        <v>0</v>
      </c>
      <c r="P19" s="426">
        <f t="shared" si="1"/>
        <v>0</v>
      </c>
      <c r="Q19" s="426">
        <f>IF(I19=0,0,IF('13'!$C$4&gt;=0.18,0,IF(AND('13'!$C$4&gt;0.14,'13'!$C$4&lt;0.18),0.18-'13'!$C$4,IF('13'!$C$4&lt;=0.14,0.04))))</f>
        <v>0</v>
      </c>
      <c r="R19" s="429">
        <f>IF(I19=0,0,IF('5'!$E$7="NORD",0.01,IF('5'!$E$7="CENTRO",0.004,0)))</f>
        <v>0</v>
      </c>
      <c r="S19" s="426">
        <f>IF(J19=0,0,O19*('4'!AH15))*1000</f>
        <v>0</v>
      </c>
      <c r="T19" s="426">
        <f>IF(K19=0,0,O19*('4'!AH15))*1000</f>
        <v>0</v>
      </c>
      <c r="U19" s="426">
        <f>IF(L19=0,0,O19*('4'!AH15))*1000</f>
        <v>0</v>
      </c>
      <c r="V19" s="426">
        <f>IF(M19=0,0,O19*('4'!AH15))*1000</f>
        <v>0</v>
      </c>
      <c r="W19" s="426">
        <f>IF('4'!AC15*'4'!X15&gt;0,(O19*1000)-S19/2,(O19*1000)-S19)</f>
        <v>0</v>
      </c>
      <c r="X19" s="426">
        <f>W19*'5'!$E$17</f>
        <v>0</v>
      </c>
      <c r="Y19" s="426">
        <f>W19*'5'!$E$79</f>
        <v>0</v>
      </c>
      <c r="Z19" s="426">
        <f>W19*'5'!$E$80</f>
        <v>0</v>
      </c>
      <c r="AA19" s="473">
        <f>'4'!W15</f>
        <v>0</v>
      </c>
      <c r="AB19" s="473">
        <f>AA19*('5'!$E$9+'5'!$E$10)</f>
        <v>0</v>
      </c>
      <c r="AC19" s="473">
        <f>I19*'5'!$E$19</f>
        <v>0</v>
      </c>
      <c r="AD19" s="473">
        <f>I19*'5'!$E$20</f>
        <v>0</v>
      </c>
      <c r="AE19" s="473">
        <f>AF19*'5'!$E$92</f>
        <v>0</v>
      </c>
      <c r="AF19" s="473">
        <f>IF('5'!$E$8="NO",(((J19+L19)*N19-S19)*'5'!$E$79*(P19+Q19+R19)*'5'!$E$83),(((J19+L19)*N19-S19)*'5'!$E$79*(P19+Q19+R19)*'5'!$E$83)*'5'!$E$87)</f>
        <v>0</v>
      </c>
      <c r="AG19" s="473">
        <f>IF('5'!$E$8="NO",(((K19+M19)*N19-T19)*'5'!$E$79*(P19+Q19+R19)*'5'!$E$83),(((K19+M19)*N19-T19)*'5'!$E$79*(P19+Q19+R19)*'5'!$E$83)*'5'!$E$87)</f>
        <v>0</v>
      </c>
      <c r="AH19" s="473">
        <f>IF('5'!$E$8="NO",(((J19+L19)*N19-S19)*'5'!$E$79*(P19+Q19+R19)*'5'!$E$84),(((J19+L19)*N19-S19)*'5'!$E$79*(P19+Q19+R19)*'5'!$E$84)*'5'!$E$87)</f>
        <v>0</v>
      </c>
      <c r="AI19" s="473">
        <f>IF('5'!$E$8="NO",(X19*'5'!$E$80*(P19+Q19+R19)*'5'!$E$85),(X19*'5'!$E$80*(P19+Q19+R19)*'5'!$E$85)*'5'!$E$87)</f>
        <v>0</v>
      </c>
      <c r="AJ19" s="473">
        <f>IF('5'!$E$8="NO",(X19*'5'!$E$79*(P19+Q19+R19)*'5'!$E$82),(X19*'5'!$E$79*(P19+Q19+R19)*'5'!$E$82)*'5'!$E$87)</f>
        <v>0</v>
      </c>
      <c r="AK19" s="473">
        <f>IF(S19=0,0,J19*N19*'4'!AH15*'5'!$E$68)</f>
        <v>0</v>
      </c>
      <c r="AL19" s="473">
        <f>IF(T19+U19+V19=0,0,(K19+L19+M19)*N19*'4'!AH15*'5'!$E$68)</f>
        <v>0</v>
      </c>
      <c r="AM19" s="473">
        <f>IF(J19+L19=0,0,(J19+L19)*N19-S19)*'5'!$E$69</f>
        <v>0</v>
      </c>
      <c r="AN19" s="473">
        <f>IF(K19+M19=0,0,(K19+M19)*N19-T19)*'5'!$E$69</f>
        <v>0</v>
      </c>
      <c r="AO19" s="473">
        <f>IF(K19=0,0,(D19/'5'!$E$90)*(1+'5'!$E$88))</f>
        <v>0</v>
      </c>
      <c r="AP19" s="473">
        <f>AO19*'5'!$E$89</f>
        <v>0</v>
      </c>
      <c r="AQ19" s="474">
        <f>'4'!X15</f>
        <v>0</v>
      </c>
      <c r="AR19" s="426">
        <f>IF('4'!Z15="CER+TRADING",'17'!N$7*'15'!AQ19*(1-'5'!$E$23),0)+IF('4'!Z15="TRADING",'17'!$N$14*'15'!AQ19*(1-'5'!$E$23),0)+IF('4'!Z15="CER",'17'!$N$21*'15'!AQ19*(1-'5'!$E$23),0)</f>
        <v>0</v>
      </c>
      <c r="AS19" s="426">
        <f>AR19*('5'!$E$24)</f>
        <v>0</v>
      </c>
      <c r="AT19" s="475">
        <f>'4'!AA15</f>
        <v>0</v>
      </c>
      <c r="AU19" s="475">
        <f>AT19*('5'!$E$9+'5'!$E$10)</f>
        <v>0</v>
      </c>
      <c r="AV19" s="475">
        <f>AQ19*'5'!$E$28</f>
        <v>0</v>
      </c>
      <c r="AW19" s="475">
        <f>AQ19*'5'!$E$29</f>
        <v>0</v>
      </c>
      <c r="AX19" s="426">
        <f>IF('4'!Z$3="CER+TRADING",'5'!$E$74*AR19*('17'!N$5/'17'!N$7)+'5'!$E$76*AR19*('17'!N$6/'17'!N$7),0)+IF('4'!Z$3="TRADING",'5'!$E$76*AR19,0)+IF('4'!Z$3="CER",'5'!$E$74*AR19,0)</f>
        <v>0</v>
      </c>
      <c r="AY19" s="475">
        <f>IF('4'!Z$3="CER+TRADING",'5'!$E$75*AS19*('17'!N$5/'17'!N$7)+'5'!$E$77*AS19*('17'!N$6/'17'!N$7),0)+IF('4'!Z$3="TRADING",'5'!$E$77*AS19,0)+IF('4'!Z$3="CER",'5'!$E$75*AS19,0)</f>
        <v>0</v>
      </c>
      <c r="AZ19" s="474">
        <f>'4'!AI15</f>
        <v>0</v>
      </c>
      <c r="BA19" s="476">
        <f>'4'!AK15</f>
        <v>0</v>
      </c>
      <c r="BB19" s="475">
        <f>'4'!AM15</f>
        <v>0</v>
      </c>
      <c r="BC19" s="475">
        <f>BB19*('5'!$E$9+'5'!$E$10)</f>
        <v>0</v>
      </c>
      <c r="BD19" s="475">
        <f>(AZ19*'5'!$E$37)+(BA19*'5'!$E$46)</f>
        <v>0</v>
      </c>
      <c r="BE19" s="475">
        <f>(AZ19*'5'!$E$38)+(BA19*'5'!$E$47)</f>
        <v>0</v>
      </c>
    </row>
    <row r="20" spans="2:57" s="471" customFormat="1" ht="11">
      <c r="B20" s="472">
        <f>'4'!H16</f>
        <v>0</v>
      </c>
      <c r="C20" s="473">
        <f>'4'!Q16</f>
        <v>0</v>
      </c>
      <c r="D20" s="473">
        <f>'4'!W16</f>
        <v>0</v>
      </c>
      <c r="E20" s="473">
        <f>IF('4'!S16="DETENZIONE",'4'!W16,IF('4'!S16=0,'4'!W16,0))</f>
        <v>0</v>
      </c>
      <c r="F20" s="473">
        <f>IF('4'!S16="NOLEGGIO",'4'!W16,0)</f>
        <v>0</v>
      </c>
      <c r="G20" s="473">
        <f>IF('4'!S16="CESSIONE AUTOCONSUMO",'4'!W16,0)</f>
        <v>0</v>
      </c>
      <c r="H20" s="473">
        <f>IF('4'!S16="COMPENSAZIONE",'4'!W16,0)</f>
        <v>0</v>
      </c>
      <c r="I20" s="474">
        <f>'4'!T16</f>
        <v>0</v>
      </c>
      <c r="J20" s="474">
        <f>IF('4'!S16="DETENZIONE",'4'!T16,IF('4'!S16=0,'4'!T16,0))</f>
        <v>0</v>
      </c>
      <c r="K20" s="474">
        <f>IF('4'!S16="NOLEGGIO",'4'!T16,0)</f>
        <v>0</v>
      </c>
      <c r="L20" s="474">
        <f>IF('4'!S16="CESSIONE AUTOCONSUMO",'4'!T16,0)</f>
        <v>0</v>
      </c>
      <c r="M20" s="474">
        <f>IF('4'!S16="COMPENSAZIONE",'4'!T16,0)</f>
        <v>0</v>
      </c>
      <c r="N20" s="426">
        <f>'4'!U16</f>
        <v>0</v>
      </c>
      <c r="O20" s="426">
        <f t="shared" si="0"/>
        <v>0</v>
      </c>
      <c r="P20" s="426">
        <f t="shared" si="1"/>
        <v>0</v>
      </c>
      <c r="Q20" s="426">
        <f>IF(I20=0,0,IF('13'!$C$4&gt;=0.18,0,IF(AND('13'!$C$4&gt;0.14,'13'!$C$4&lt;0.18),0.18-'13'!$C$4,IF('13'!$C$4&lt;=0.14,0.04))))</f>
        <v>0</v>
      </c>
      <c r="R20" s="429">
        <f>IF(I20=0,0,IF('5'!$E$7="NORD",0.01,IF('5'!$E$7="CENTRO",0.004,0)))</f>
        <v>0</v>
      </c>
      <c r="S20" s="426">
        <f>IF(J20=0,0,O20*('4'!AH16))*1000</f>
        <v>0</v>
      </c>
      <c r="T20" s="426">
        <f>IF(K20=0,0,O20*('4'!AH16))*1000</f>
        <v>0</v>
      </c>
      <c r="U20" s="426">
        <f>IF(L20=0,0,O20*('4'!AH16))*1000</f>
        <v>0</v>
      </c>
      <c r="V20" s="426">
        <f>IF(M20=0,0,O20*('4'!AH16))*1000</f>
        <v>0</v>
      </c>
      <c r="W20" s="426">
        <f>IF('4'!AC16*'4'!X16&gt;0,(O20*1000)-S20/2,(O20*1000)-S20)</f>
        <v>0</v>
      </c>
      <c r="X20" s="426">
        <f>W20*'5'!$E$17</f>
        <v>0</v>
      </c>
      <c r="Y20" s="426">
        <f>W20*'5'!$E$79</f>
        <v>0</v>
      </c>
      <c r="Z20" s="426">
        <f>W20*'5'!$E$80</f>
        <v>0</v>
      </c>
      <c r="AA20" s="473">
        <f>'4'!W16</f>
        <v>0</v>
      </c>
      <c r="AB20" s="473">
        <f>AA20*('5'!$E$9+'5'!$E$10)</f>
        <v>0</v>
      </c>
      <c r="AC20" s="473">
        <f>I20*'5'!$E$19</f>
        <v>0</v>
      </c>
      <c r="AD20" s="473">
        <f>I20*'5'!$E$20</f>
        <v>0</v>
      </c>
      <c r="AE20" s="473">
        <f>AF20*'5'!$E$92</f>
        <v>0</v>
      </c>
      <c r="AF20" s="473">
        <f>IF('5'!$E$8="NO",(((J20+L20)*N20-S20)*'5'!$E$79*(P20+Q20+R20)*'5'!$E$83),(((J20+L20)*N20-S20)*'5'!$E$79*(P20+Q20+R20)*'5'!$E$83)*'5'!$E$87)</f>
        <v>0</v>
      </c>
      <c r="AG20" s="473">
        <f>IF('5'!$E$8="NO",(((K20+M20)*N20-T20)*'5'!$E$79*(P20+Q20+R20)*'5'!$E$83),(((K20+M20)*N20-T20)*'5'!$E$79*(P20+Q20+R20)*'5'!$E$83)*'5'!$E$87)</f>
        <v>0</v>
      </c>
      <c r="AH20" s="473">
        <f>IF('5'!$E$8="NO",(((J20+L20)*N20-S20)*'5'!$E$79*(P20+Q20+R20)*'5'!$E$84),(((J20+L20)*N20-S20)*'5'!$E$79*(P20+Q20+R20)*'5'!$E$84)*'5'!$E$87)</f>
        <v>0</v>
      </c>
      <c r="AI20" s="473">
        <f>IF('5'!$E$8="NO",(X20*'5'!$E$80*(P20+Q20+R20)*'5'!$E$85),(X20*'5'!$E$80*(P20+Q20+R20)*'5'!$E$85)*'5'!$E$87)</f>
        <v>0</v>
      </c>
      <c r="AJ20" s="473">
        <f>IF('5'!$E$8="NO",(X20*'5'!$E$79*(P20+Q20+R20)*'5'!$E$82),(X20*'5'!$E$79*(P20+Q20+R20)*'5'!$E$82)*'5'!$E$87)</f>
        <v>0</v>
      </c>
      <c r="AK20" s="473">
        <f>IF(S20=0,0,J20*N20*'4'!AH16*'5'!$E$68)</f>
        <v>0</v>
      </c>
      <c r="AL20" s="473">
        <f>IF(T20+U20+V20=0,0,(K20+L20+M20)*N20*'4'!AH16*'5'!$E$68)</f>
        <v>0</v>
      </c>
      <c r="AM20" s="473">
        <f>IF(J20+L20=0,0,(J20+L20)*N20-S20)*'5'!$E$69</f>
        <v>0</v>
      </c>
      <c r="AN20" s="473">
        <f>IF(K20+M20=0,0,(K20+M20)*N20-T20)*'5'!$E$69</f>
        <v>0</v>
      </c>
      <c r="AO20" s="473">
        <f>IF(K20=0,0,(D20/'5'!$E$90)*(1+'5'!$E$88))</f>
        <v>0</v>
      </c>
      <c r="AP20" s="473">
        <f>AO20*'5'!$E$89</f>
        <v>0</v>
      </c>
      <c r="AQ20" s="474">
        <f>'4'!X16</f>
        <v>0</v>
      </c>
      <c r="AR20" s="426">
        <f>IF('4'!Z16="CER+TRADING",'17'!N$7*'15'!AQ20*(1-'5'!$E$23),0)+IF('4'!Z16="TRADING",'17'!$N$14*'15'!AQ20*(1-'5'!$E$23),0)+IF('4'!Z16="CER",'17'!$N$21*'15'!AQ20*(1-'5'!$E$23),0)</f>
        <v>0</v>
      </c>
      <c r="AS20" s="426">
        <f>AR20*('5'!$E$24)</f>
        <v>0</v>
      </c>
      <c r="AT20" s="475">
        <f>'4'!AA16</f>
        <v>0</v>
      </c>
      <c r="AU20" s="475">
        <f>AT20*('5'!$E$9+'5'!$E$10)</f>
        <v>0</v>
      </c>
      <c r="AV20" s="475">
        <f>AQ20*'5'!$E$28</f>
        <v>0</v>
      </c>
      <c r="AW20" s="475">
        <f>AQ20*'5'!$E$29</f>
        <v>0</v>
      </c>
      <c r="AX20" s="426">
        <f>IF('4'!Z$3="CER+TRADING",'5'!$E$74*AR20*('17'!N$5/'17'!N$7)+'5'!$E$76*AR20*('17'!N$6/'17'!N$7),0)+IF('4'!Z$3="TRADING",'5'!$E$76*AR20,0)+IF('4'!Z$3="CER",'5'!$E$74*AR20,0)</f>
        <v>0</v>
      </c>
      <c r="AY20" s="475">
        <f>IF('4'!Z$3="CER+TRADING",'5'!$E$75*AS20*('17'!N$5/'17'!N$7)+'5'!$E$77*AS20*('17'!N$6/'17'!N$7),0)+IF('4'!Z$3="TRADING",'5'!$E$77*AS20,0)+IF('4'!Z$3="CER",'5'!$E$75*AS20,0)</f>
        <v>0</v>
      </c>
      <c r="AZ20" s="474">
        <f>'4'!AI16</f>
        <v>0</v>
      </c>
      <c r="BA20" s="476">
        <f>'4'!AK16</f>
        <v>0</v>
      </c>
      <c r="BB20" s="475">
        <f>'4'!AM16</f>
        <v>0</v>
      </c>
      <c r="BC20" s="475">
        <f>BB20*('5'!$E$9+'5'!$E$10)</f>
        <v>0</v>
      </c>
      <c r="BD20" s="475">
        <f>(AZ20*'5'!$E$37)+(BA20*'5'!$E$46)</f>
        <v>0</v>
      </c>
      <c r="BE20" s="475">
        <f>(AZ20*'5'!$E$38)+(BA20*'5'!$E$47)</f>
        <v>0</v>
      </c>
    </row>
    <row r="21" spans="2:57" s="471" customFormat="1" ht="11">
      <c r="B21" s="472">
        <f>'4'!H17</f>
        <v>0</v>
      </c>
      <c r="C21" s="473">
        <f>'4'!Q17</f>
        <v>0</v>
      </c>
      <c r="D21" s="473">
        <f>'4'!W17</f>
        <v>0</v>
      </c>
      <c r="E21" s="473">
        <f>IF('4'!S17="DETENZIONE",'4'!W17,IF('4'!S17=0,'4'!W17,0))</f>
        <v>0</v>
      </c>
      <c r="F21" s="473">
        <f>IF('4'!S17="NOLEGGIO",'4'!W17,0)</f>
        <v>0</v>
      </c>
      <c r="G21" s="473">
        <f>IF('4'!S17="CESSIONE AUTOCONSUMO",'4'!W17,0)</f>
        <v>0</v>
      </c>
      <c r="H21" s="473">
        <f>IF('4'!S17="COMPENSAZIONE",'4'!W17,0)</f>
        <v>0</v>
      </c>
      <c r="I21" s="474">
        <f>'4'!T17</f>
        <v>0</v>
      </c>
      <c r="J21" s="474">
        <f>IF('4'!S17="DETENZIONE",'4'!T17,IF('4'!S17=0,'4'!T17,0))</f>
        <v>0</v>
      </c>
      <c r="K21" s="474">
        <f>IF('4'!S17="NOLEGGIO",'4'!T17,0)</f>
        <v>0</v>
      </c>
      <c r="L21" s="474">
        <f>IF('4'!S17="CESSIONE AUTOCONSUMO",'4'!T17,0)</f>
        <v>0</v>
      </c>
      <c r="M21" s="474">
        <f>IF('4'!S17="COMPENSAZIONE",'4'!T17,0)</f>
        <v>0</v>
      </c>
      <c r="N21" s="426">
        <f>'4'!U17</f>
        <v>0</v>
      </c>
      <c r="O21" s="426">
        <f t="shared" si="0"/>
        <v>0</v>
      </c>
      <c r="P21" s="426">
        <f t="shared" si="1"/>
        <v>0</v>
      </c>
      <c r="Q21" s="426">
        <f>IF(I21=0,0,IF('13'!$C$4&gt;=0.18,0,IF(AND('13'!$C$4&gt;0.14,'13'!$C$4&lt;0.18),0.18-'13'!$C$4,IF('13'!$C$4&lt;=0.14,0.04))))</f>
        <v>0</v>
      </c>
      <c r="R21" s="429">
        <f>IF(I21=0,0,IF('5'!$E$7="NORD",0.01,IF('5'!$E$7="CENTRO",0.004,0)))</f>
        <v>0</v>
      </c>
      <c r="S21" s="426">
        <f>IF(J21=0,0,O21*('4'!AH17))*1000</f>
        <v>0</v>
      </c>
      <c r="T21" s="426">
        <f>IF(K21=0,0,O21*('4'!AH17))*1000</f>
        <v>0</v>
      </c>
      <c r="U21" s="426">
        <f>IF(L21=0,0,O21*('4'!AH17))*1000</f>
        <v>0</v>
      </c>
      <c r="V21" s="426">
        <f>IF(M21=0,0,O21*('4'!AH17))*1000</f>
        <v>0</v>
      </c>
      <c r="W21" s="426">
        <f>IF('4'!AC17*'4'!X17&gt;0,(O21*1000)-S21/2,(O21*1000)-S21)</f>
        <v>0</v>
      </c>
      <c r="X21" s="426">
        <f>W21*'5'!$E$17</f>
        <v>0</v>
      </c>
      <c r="Y21" s="426">
        <f>W21*'5'!$E$79</f>
        <v>0</v>
      </c>
      <c r="Z21" s="426">
        <f>W21*'5'!$E$80</f>
        <v>0</v>
      </c>
      <c r="AA21" s="473">
        <f>'4'!W17</f>
        <v>0</v>
      </c>
      <c r="AB21" s="473">
        <f>AA21*('5'!$E$9+'5'!$E$10)</f>
        <v>0</v>
      </c>
      <c r="AC21" s="473">
        <f>I21*'5'!$E$19</f>
        <v>0</v>
      </c>
      <c r="AD21" s="473">
        <f>I21*'5'!$E$20</f>
        <v>0</v>
      </c>
      <c r="AE21" s="473">
        <f>AF21*'5'!$E$92</f>
        <v>0</v>
      </c>
      <c r="AF21" s="473">
        <f>IF('5'!$E$8="NO",(((J21+L21)*N21-S21)*'5'!$E$79*(P21+Q21+R21)*'5'!$E$83),(((J21+L21)*N21-S21)*'5'!$E$79*(P21+Q21+R21)*'5'!$E$83)*'5'!$E$87)</f>
        <v>0</v>
      </c>
      <c r="AG21" s="473">
        <f>IF('5'!$E$8="NO",(((K21+M21)*N21-T21)*'5'!$E$79*(P21+Q21+R21)*'5'!$E$83),(((K21+M21)*N21-T21)*'5'!$E$79*(P21+Q21+R21)*'5'!$E$83)*'5'!$E$87)</f>
        <v>0</v>
      </c>
      <c r="AH21" s="473">
        <f>IF('5'!$E$8="NO",(((J21+L21)*N21-S21)*'5'!$E$79*(P21+Q21+R21)*'5'!$E$84),(((J21+L21)*N21-S21)*'5'!$E$79*(P21+Q21+R21)*'5'!$E$84)*'5'!$E$87)</f>
        <v>0</v>
      </c>
      <c r="AI21" s="473">
        <f>IF('5'!$E$8="NO",(X21*'5'!$E$80*(P21+Q21+R21)*'5'!$E$85),(X21*'5'!$E$80*(P21+Q21+R21)*'5'!$E$85)*'5'!$E$87)</f>
        <v>0</v>
      </c>
      <c r="AJ21" s="473">
        <f>IF('5'!$E$8="NO",(X21*'5'!$E$79*(P21+Q21+R21)*'5'!$E$82),(X21*'5'!$E$79*(P21+Q21+R21)*'5'!$E$82)*'5'!$E$87)</f>
        <v>0</v>
      </c>
      <c r="AK21" s="473">
        <f>IF(S21=0,0,J21*N21*'4'!AH17*'5'!$E$68)</f>
        <v>0</v>
      </c>
      <c r="AL21" s="473">
        <f>IF(T21+U21+V21=0,0,(K21+L21+M21)*N21*'4'!AH17*'5'!$E$68)</f>
        <v>0</v>
      </c>
      <c r="AM21" s="473">
        <f>IF(J21+L21=0,0,(J21+L21)*N21-S21)*'5'!$E$69</f>
        <v>0</v>
      </c>
      <c r="AN21" s="473">
        <f>IF(K21+M21=0,0,(K21+M21)*N21-T21)*'5'!$E$69</f>
        <v>0</v>
      </c>
      <c r="AO21" s="473">
        <f>IF(K21=0,0,(D21/'5'!$E$90)*(1+'5'!$E$88))</f>
        <v>0</v>
      </c>
      <c r="AP21" s="473">
        <f>AO21*'5'!$E$89</f>
        <v>0</v>
      </c>
      <c r="AQ21" s="474">
        <f>'4'!X17</f>
        <v>0</v>
      </c>
      <c r="AR21" s="426">
        <f>IF('4'!Z17="CER+TRADING",'17'!N$7*'15'!AQ21*(1-'5'!$E$23),0)+IF('4'!Z17="TRADING",'17'!$N$14*'15'!AQ21*(1-'5'!$E$23),0)+IF('4'!Z17="CER",'17'!$N$21*'15'!AQ21*(1-'5'!$E$23),0)</f>
        <v>0</v>
      </c>
      <c r="AS21" s="426">
        <f>AR21*('5'!$E$24)</f>
        <v>0</v>
      </c>
      <c r="AT21" s="475">
        <f>'4'!AA17</f>
        <v>0</v>
      </c>
      <c r="AU21" s="475">
        <f>AT21*('5'!$E$9+'5'!$E$10)</f>
        <v>0</v>
      </c>
      <c r="AV21" s="475">
        <f>AQ21*'5'!$E$28</f>
        <v>0</v>
      </c>
      <c r="AW21" s="475">
        <f>AQ21*'5'!$E$29</f>
        <v>0</v>
      </c>
      <c r="AX21" s="426">
        <f>IF('4'!Z$3="CER+TRADING",'5'!$E$74*AR21*('17'!N$5/'17'!N$7)+'5'!$E$76*AR21*('17'!N$6/'17'!N$7),0)+IF('4'!Z$3="TRADING",'5'!$E$76*AR21,0)+IF('4'!Z$3="CER",'5'!$E$74*AR21,0)</f>
        <v>0</v>
      </c>
      <c r="AY21" s="475">
        <f>IF('4'!Z$3="CER+TRADING",'5'!$E$75*AS21*('17'!N$5/'17'!N$7)+'5'!$E$77*AS21*('17'!N$6/'17'!N$7),0)+IF('4'!Z$3="TRADING",'5'!$E$77*AS21,0)+IF('4'!Z$3="CER",'5'!$E$75*AS21,0)</f>
        <v>0</v>
      </c>
      <c r="AZ21" s="474">
        <f>'4'!AI17</f>
        <v>0</v>
      </c>
      <c r="BA21" s="476">
        <f>'4'!AK17</f>
        <v>0</v>
      </c>
      <c r="BB21" s="475">
        <f>'4'!AM17</f>
        <v>0</v>
      </c>
      <c r="BC21" s="475">
        <f>BB21*('5'!$E$9+'5'!$E$10)</f>
        <v>0</v>
      </c>
      <c r="BD21" s="475">
        <f>(AZ21*'5'!$E$37)+(BA21*'5'!$E$46)</f>
        <v>0</v>
      </c>
      <c r="BE21" s="475">
        <f>(AZ21*'5'!$E$38)+(BA21*'5'!$E$47)</f>
        <v>0</v>
      </c>
    </row>
    <row r="22" spans="2:57" s="471" customFormat="1" ht="11">
      <c r="B22" s="472">
        <f>'4'!H18</f>
        <v>0</v>
      </c>
      <c r="C22" s="473">
        <f>'4'!Q18</f>
        <v>0</v>
      </c>
      <c r="D22" s="473">
        <f>'4'!W18</f>
        <v>0</v>
      </c>
      <c r="E22" s="473">
        <f>IF('4'!S18="DETENZIONE",'4'!W18,IF('4'!S18=0,'4'!W18,0))</f>
        <v>0</v>
      </c>
      <c r="F22" s="473">
        <f>IF('4'!S18="NOLEGGIO",'4'!W18,0)</f>
        <v>0</v>
      </c>
      <c r="G22" s="473">
        <f>IF('4'!S18="CESSIONE AUTOCONSUMO",'4'!W18,0)</f>
        <v>0</v>
      </c>
      <c r="H22" s="473">
        <f>IF('4'!S18="COMPENSAZIONE",'4'!W18,0)</f>
        <v>0</v>
      </c>
      <c r="I22" s="474">
        <f>'4'!T18</f>
        <v>0</v>
      </c>
      <c r="J22" s="474">
        <f>IF('4'!S18="DETENZIONE",'4'!T18,IF('4'!S18=0,'4'!T18,0))</f>
        <v>0</v>
      </c>
      <c r="K22" s="474">
        <f>IF('4'!S18="NOLEGGIO",'4'!T18,0)</f>
        <v>0</v>
      </c>
      <c r="L22" s="474">
        <f>IF('4'!S18="CESSIONE AUTOCONSUMO",'4'!T18,0)</f>
        <v>0</v>
      </c>
      <c r="M22" s="474">
        <f>IF('4'!S18="COMPENSAZIONE",'4'!T18,0)</f>
        <v>0</v>
      </c>
      <c r="N22" s="426">
        <f>'4'!U18</f>
        <v>0</v>
      </c>
      <c r="O22" s="426">
        <f t="shared" si="0"/>
        <v>0</v>
      </c>
      <c r="P22" s="426">
        <f t="shared" si="1"/>
        <v>0</v>
      </c>
      <c r="Q22" s="426">
        <f>IF(I22=0,0,IF('13'!$C$4&gt;=0.18,0,IF(AND('13'!$C$4&gt;0.14,'13'!$C$4&lt;0.18),0.18-'13'!$C$4,IF('13'!$C$4&lt;=0.14,0.04))))</f>
        <v>0</v>
      </c>
      <c r="R22" s="429">
        <f>IF(I22=0,0,IF('5'!$E$7="NORD",0.01,IF('5'!$E$7="CENTRO",0.004,0)))</f>
        <v>0</v>
      </c>
      <c r="S22" s="426">
        <f>IF(J22=0,0,O22*('4'!AH18))*1000</f>
        <v>0</v>
      </c>
      <c r="T22" s="426">
        <f>IF(K22=0,0,O22*('4'!AH18))*1000</f>
        <v>0</v>
      </c>
      <c r="U22" s="426">
        <f>IF(L22=0,0,O22*('4'!AH18))*1000</f>
        <v>0</v>
      </c>
      <c r="V22" s="426">
        <f>IF(M22=0,0,O22*('4'!AH18))*1000</f>
        <v>0</v>
      </c>
      <c r="W22" s="426">
        <f>IF('4'!AC18*'4'!X18&gt;0,(O22*1000)-S22/2,(O22*1000)-S22)</f>
        <v>0</v>
      </c>
      <c r="X22" s="426">
        <f>W22*'5'!$E$17</f>
        <v>0</v>
      </c>
      <c r="Y22" s="426">
        <f>W22*'5'!$E$79</f>
        <v>0</v>
      </c>
      <c r="Z22" s="426">
        <f>W22*'5'!$E$80</f>
        <v>0</v>
      </c>
      <c r="AA22" s="473">
        <f>'4'!W18</f>
        <v>0</v>
      </c>
      <c r="AB22" s="473">
        <f>AA22*('5'!$E$9+'5'!$E$10)</f>
        <v>0</v>
      </c>
      <c r="AC22" s="473">
        <f>I22*'5'!$E$19</f>
        <v>0</v>
      </c>
      <c r="AD22" s="473">
        <f>I22*'5'!$E$20</f>
        <v>0</v>
      </c>
      <c r="AE22" s="473">
        <f>AF22*'5'!$E$92</f>
        <v>0</v>
      </c>
      <c r="AF22" s="473">
        <f>IF('5'!$E$8="NO",(((J22+L22)*N22-S22)*'5'!$E$79*(P22+Q22+R22)*'5'!$E$83),(((J22+L22)*N22-S22)*'5'!$E$79*(P22+Q22+R22)*'5'!$E$83)*'5'!$E$87)</f>
        <v>0</v>
      </c>
      <c r="AG22" s="473">
        <f>IF('5'!$E$8="NO",(((K22+M22)*N22-T22)*'5'!$E$79*(P22+Q22+R22)*'5'!$E$83),(((K22+M22)*N22-T22)*'5'!$E$79*(P22+Q22+R22)*'5'!$E$83)*'5'!$E$87)</f>
        <v>0</v>
      </c>
      <c r="AH22" s="473">
        <f>IF('5'!$E$8="NO",(((J22+L22)*N22-S22)*'5'!$E$79*(P22+Q22+R22)*'5'!$E$84),(((J22+L22)*N22-S22)*'5'!$E$79*(P22+Q22+R22)*'5'!$E$84)*'5'!$E$87)</f>
        <v>0</v>
      </c>
      <c r="AI22" s="473">
        <f>IF('5'!$E$8="NO",(X22*'5'!$E$80*(P22+Q22+R22)*'5'!$E$85),(X22*'5'!$E$80*(P22+Q22+R22)*'5'!$E$85)*'5'!$E$87)</f>
        <v>0</v>
      </c>
      <c r="AJ22" s="473">
        <f>IF('5'!$E$8="NO",(X22*'5'!$E$79*(P22+Q22+R22)*'5'!$E$82),(X22*'5'!$E$79*(P22+Q22+R22)*'5'!$E$82)*'5'!$E$87)</f>
        <v>0</v>
      </c>
      <c r="AK22" s="473">
        <f>IF(S22=0,0,J22*N22*'4'!AH18*'5'!$E$68)</f>
        <v>0</v>
      </c>
      <c r="AL22" s="473">
        <f>IF(T22+U22+V22=0,0,(K22+L22+M22)*N22*'4'!AH18*'5'!$E$68)</f>
        <v>0</v>
      </c>
      <c r="AM22" s="473">
        <f>IF(J22+L22=0,0,(J22+L22)*N22-S22)*'5'!$E$69</f>
        <v>0</v>
      </c>
      <c r="AN22" s="473">
        <f>IF(K22+M22=0,0,(K22+M22)*N22-T22)*'5'!$E$69</f>
        <v>0</v>
      </c>
      <c r="AO22" s="473">
        <f>IF(K22=0,0,(D22/'5'!$E$90)*(1+'5'!$E$88))</f>
        <v>0</v>
      </c>
      <c r="AP22" s="473">
        <f>AO22*'5'!$E$89</f>
        <v>0</v>
      </c>
      <c r="AQ22" s="474">
        <f>'4'!X18</f>
        <v>0</v>
      </c>
      <c r="AR22" s="426">
        <f>IF('4'!Z18="CER+TRADING",'17'!N$7*'15'!AQ22*(1-'5'!$E$23),0)+IF('4'!Z18="TRADING",'17'!$N$14*'15'!AQ22*(1-'5'!$E$23),0)+IF('4'!Z18="CER",'17'!$N$21*'15'!AQ22*(1-'5'!$E$23),0)</f>
        <v>0</v>
      </c>
      <c r="AS22" s="426">
        <f>AR22*('5'!$E$24)</f>
        <v>0</v>
      </c>
      <c r="AT22" s="475">
        <f>'4'!AA18</f>
        <v>0</v>
      </c>
      <c r="AU22" s="475">
        <f>AT22*('5'!$E$9+'5'!$E$10)</f>
        <v>0</v>
      </c>
      <c r="AV22" s="475">
        <f>AQ22*'5'!$E$28</f>
        <v>0</v>
      </c>
      <c r="AW22" s="475">
        <f>AQ22*'5'!$E$29</f>
        <v>0</v>
      </c>
      <c r="AX22" s="426">
        <f>IF('4'!Z$3="CER+TRADING",'5'!$E$74*AR22*('17'!N$5/'17'!N$7)+'5'!$E$76*AR22*('17'!N$6/'17'!N$7),0)+IF('4'!Z$3="TRADING",'5'!$E$76*AR22,0)+IF('4'!Z$3="CER",'5'!$E$74*AR22,0)</f>
        <v>0</v>
      </c>
      <c r="AY22" s="475">
        <f>IF('4'!Z$3="CER+TRADING",'5'!$E$75*AS22*('17'!N$5/'17'!N$7)+'5'!$E$77*AS22*('17'!N$6/'17'!N$7),0)+IF('4'!Z$3="TRADING",'5'!$E$77*AS22,0)+IF('4'!Z$3="CER",'5'!$E$75*AS22,0)</f>
        <v>0</v>
      </c>
      <c r="AZ22" s="474">
        <f>'4'!AI18</f>
        <v>0</v>
      </c>
      <c r="BA22" s="476">
        <f>'4'!AK18</f>
        <v>0</v>
      </c>
      <c r="BB22" s="475">
        <f>'4'!AM18</f>
        <v>0</v>
      </c>
      <c r="BC22" s="475">
        <f>BB22*('5'!$E$9+'5'!$E$10)</f>
        <v>0</v>
      </c>
      <c r="BD22" s="475">
        <f>(AZ22*'5'!$E$37)+(BA22*'5'!$E$46)</f>
        <v>0</v>
      </c>
      <c r="BE22" s="475">
        <f>(AZ22*'5'!$E$38)+(BA22*'5'!$E$47)</f>
        <v>0</v>
      </c>
    </row>
    <row r="23" spans="2:57" s="471" customFormat="1" ht="11">
      <c r="B23" s="472">
        <f>'4'!H19</f>
        <v>0</v>
      </c>
      <c r="C23" s="473">
        <f>'4'!Q19</f>
        <v>0</v>
      </c>
      <c r="D23" s="473">
        <f>'4'!W19</f>
        <v>0</v>
      </c>
      <c r="E23" s="473">
        <f>IF('4'!S19="DETENZIONE",'4'!W19,IF('4'!S19=0,'4'!W19,0))</f>
        <v>0</v>
      </c>
      <c r="F23" s="473">
        <f>IF('4'!S19="NOLEGGIO",'4'!W19,0)</f>
        <v>0</v>
      </c>
      <c r="G23" s="473">
        <f>IF('4'!S19="CESSIONE AUTOCONSUMO",'4'!W19,0)</f>
        <v>0</v>
      </c>
      <c r="H23" s="473">
        <f>IF('4'!S19="COMPENSAZIONE",'4'!W19,0)</f>
        <v>0</v>
      </c>
      <c r="I23" s="474">
        <f>'4'!T19</f>
        <v>0</v>
      </c>
      <c r="J23" s="474">
        <f>IF('4'!S19="DETENZIONE",'4'!T19,IF('4'!S19=0,'4'!T19,0))</f>
        <v>0</v>
      </c>
      <c r="K23" s="474">
        <f>IF('4'!S19="NOLEGGIO",'4'!T19,0)</f>
        <v>0</v>
      </c>
      <c r="L23" s="474">
        <f>IF('4'!S19="CESSIONE AUTOCONSUMO",'4'!T19,0)</f>
        <v>0</v>
      </c>
      <c r="M23" s="474">
        <f>IF('4'!S19="COMPENSAZIONE",'4'!T19,0)</f>
        <v>0</v>
      </c>
      <c r="N23" s="426">
        <f>'4'!U19</f>
        <v>0</v>
      </c>
      <c r="O23" s="426">
        <f t="shared" si="0"/>
        <v>0</v>
      </c>
      <c r="P23" s="426">
        <f t="shared" si="1"/>
        <v>0</v>
      </c>
      <c r="Q23" s="426">
        <f>IF(I23=0,0,IF('13'!$C$4&gt;=0.18,0,IF(AND('13'!$C$4&gt;0.14,'13'!$C$4&lt;0.18),0.18-'13'!$C$4,IF('13'!$C$4&lt;=0.14,0.04))))</f>
        <v>0</v>
      </c>
      <c r="R23" s="429">
        <f>IF(I23=0,0,IF('5'!$E$7="NORD",0.01,IF('5'!$E$7="CENTRO",0.004,0)))</f>
        <v>0</v>
      </c>
      <c r="S23" s="426">
        <f>IF(J23=0,0,O23*('4'!AH19))*1000</f>
        <v>0</v>
      </c>
      <c r="T23" s="426">
        <f>IF(K23=0,0,O23*('4'!AH19))*1000</f>
        <v>0</v>
      </c>
      <c r="U23" s="426">
        <f>IF(L23=0,0,O23*('4'!AH19))*1000</f>
        <v>0</v>
      </c>
      <c r="V23" s="426">
        <f>IF(M23=0,0,O23*('4'!AH19))*1000</f>
        <v>0</v>
      </c>
      <c r="W23" s="426">
        <f>IF('4'!AC19*'4'!X19&gt;0,(O23*1000)-S23/2,(O23*1000)-S23)</f>
        <v>0</v>
      </c>
      <c r="X23" s="426">
        <f>W23*'5'!$E$17</f>
        <v>0</v>
      </c>
      <c r="Y23" s="426">
        <f>W23*'5'!$E$79</f>
        <v>0</v>
      </c>
      <c r="Z23" s="426">
        <f>W23*'5'!$E$80</f>
        <v>0</v>
      </c>
      <c r="AA23" s="473">
        <f>'4'!W19</f>
        <v>0</v>
      </c>
      <c r="AB23" s="473">
        <f>AA23*('5'!$E$9+'5'!$E$10)</f>
        <v>0</v>
      </c>
      <c r="AC23" s="473">
        <f>I23*'5'!$E$19</f>
        <v>0</v>
      </c>
      <c r="AD23" s="473">
        <f>I23*'5'!$E$20</f>
        <v>0</v>
      </c>
      <c r="AE23" s="473">
        <f>AF23*'5'!$E$92</f>
        <v>0</v>
      </c>
      <c r="AF23" s="473">
        <f>IF('5'!$E$8="NO",(((J23+L23)*N23-S23)*'5'!$E$79*(P23+Q23+R23)*'5'!$E$83),(((J23+L23)*N23-S23)*'5'!$E$79*(P23+Q23+R23)*'5'!$E$83)*'5'!$E$87)</f>
        <v>0</v>
      </c>
      <c r="AG23" s="473">
        <f>IF('5'!$E$8="NO",(((K23+M23)*N23-T23)*'5'!$E$79*(P23+Q23+R23)*'5'!$E$83),(((K23+M23)*N23-T23)*'5'!$E$79*(P23+Q23+R23)*'5'!$E$83)*'5'!$E$87)</f>
        <v>0</v>
      </c>
      <c r="AH23" s="473">
        <f>IF('5'!$E$8="NO",(((J23+L23)*N23-S23)*'5'!$E$79*(P23+Q23+R23)*'5'!$E$84),(((J23+L23)*N23-S23)*'5'!$E$79*(P23+Q23+R23)*'5'!$E$84)*'5'!$E$87)</f>
        <v>0</v>
      </c>
      <c r="AI23" s="473">
        <f>IF('5'!$E$8="NO",(X23*'5'!$E$80*(P23+Q23+R23)*'5'!$E$85),(X23*'5'!$E$80*(P23+Q23+R23)*'5'!$E$85)*'5'!$E$87)</f>
        <v>0</v>
      </c>
      <c r="AJ23" s="473">
        <f>IF('5'!$E$8="NO",(X23*'5'!$E$79*(P23+Q23+R23)*'5'!$E$82),(X23*'5'!$E$79*(P23+Q23+R23)*'5'!$E$82)*'5'!$E$87)</f>
        <v>0</v>
      </c>
      <c r="AK23" s="473">
        <f>IF(S23=0,0,J23*N23*'4'!AH19*'5'!$E$68)</f>
        <v>0</v>
      </c>
      <c r="AL23" s="473">
        <f>IF(T23+U23+V23=0,0,(K23+L23+M23)*N23*'4'!AH19*'5'!$E$68)</f>
        <v>0</v>
      </c>
      <c r="AM23" s="473">
        <f>IF(J23+L23=0,0,(J23+L23)*N23-S23)*'5'!$E$69</f>
        <v>0</v>
      </c>
      <c r="AN23" s="473">
        <f>IF(K23+M23=0,0,(K23+M23)*N23-T23)*'5'!$E$69</f>
        <v>0</v>
      </c>
      <c r="AO23" s="473">
        <f>IF(K23=0,0,(D23/'5'!$E$90)*(1+'5'!$E$88))</f>
        <v>0</v>
      </c>
      <c r="AP23" s="473">
        <f>AO23*'5'!$E$89</f>
        <v>0</v>
      </c>
      <c r="AQ23" s="474">
        <f>'4'!X19</f>
        <v>0</v>
      </c>
      <c r="AR23" s="426">
        <f>IF('4'!Z19="CER+TRADING",'17'!N$7*'15'!AQ23*(1-'5'!$E$23),0)+IF('4'!Z19="TRADING",'17'!$N$14*'15'!AQ23*(1-'5'!$E$23),0)+IF('4'!Z19="CER",'17'!$N$21*'15'!AQ23*(1-'5'!$E$23),0)</f>
        <v>0</v>
      </c>
      <c r="AS23" s="426">
        <f>AR23*('5'!$E$24)</f>
        <v>0</v>
      </c>
      <c r="AT23" s="475">
        <f>'4'!AA19</f>
        <v>0</v>
      </c>
      <c r="AU23" s="475">
        <f>AT23*('5'!$E$9+'5'!$E$10)</f>
        <v>0</v>
      </c>
      <c r="AV23" s="475">
        <f>AQ23*'5'!$E$28</f>
        <v>0</v>
      </c>
      <c r="AW23" s="475">
        <f>AQ23*'5'!$E$29</f>
        <v>0</v>
      </c>
      <c r="AX23" s="426">
        <f>IF('4'!Z$3="CER+TRADING",'5'!$E$74*AR23*('17'!N$5/'17'!N$7)+'5'!$E$76*AR23*('17'!N$6/'17'!N$7),0)+IF('4'!Z$3="TRADING",'5'!$E$76*AR23,0)+IF('4'!Z$3="CER",'5'!$E$74*AR23,0)</f>
        <v>0</v>
      </c>
      <c r="AY23" s="475">
        <f>IF('4'!Z$3="CER+TRADING",'5'!$E$75*AS23*('17'!N$5/'17'!N$7)+'5'!$E$77*AS23*('17'!N$6/'17'!N$7),0)+IF('4'!Z$3="TRADING",'5'!$E$77*AS23,0)+IF('4'!Z$3="CER",'5'!$E$75*AS23,0)</f>
        <v>0</v>
      </c>
      <c r="AZ23" s="474">
        <f>'4'!AI19</f>
        <v>0</v>
      </c>
      <c r="BA23" s="476">
        <f>'4'!AK19</f>
        <v>0</v>
      </c>
      <c r="BB23" s="475">
        <f>'4'!AM19</f>
        <v>0</v>
      </c>
      <c r="BC23" s="475">
        <f>BB23*('5'!$E$9+'5'!$E$10)</f>
        <v>0</v>
      </c>
      <c r="BD23" s="475">
        <f>(AZ23*'5'!$E$37)+(BA23*'5'!$E$46)</f>
        <v>0</v>
      </c>
      <c r="BE23" s="475">
        <f>(AZ23*'5'!$E$38)+(BA23*'5'!$E$47)</f>
        <v>0</v>
      </c>
    </row>
    <row r="24" spans="2:57" s="471" customFormat="1" ht="11">
      <c r="B24" s="472">
        <f>'4'!H20</f>
        <v>0</v>
      </c>
      <c r="C24" s="473">
        <f>'4'!Q20</f>
        <v>0</v>
      </c>
      <c r="D24" s="473">
        <f>'4'!W20</f>
        <v>0</v>
      </c>
      <c r="E24" s="473">
        <f>IF('4'!S20="DETENZIONE",'4'!W20,IF('4'!S20=0,'4'!W20,0))</f>
        <v>0</v>
      </c>
      <c r="F24" s="473">
        <f>IF('4'!S20="NOLEGGIO",'4'!W20,0)</f>
        <v>0</v>
      </c>
      <c r="G24" s="473">
        <f>IF('4'!S20="CESSIONE AUTOCONSUMO",'4'!W20,0)</f>
        <v>0</v>
      </c>
      <c r="H24" s="473">
        <f>IF('4'!S20="COMPENSAZIONE",'4'!W20,0)</f>
        <v>0</v>
      </c>
      <c r="I24" s="474">
        <f>'4'!T20</f>
        <v>0</v>
      </c>
      <c r="J24" s="474">
        <f>IF('4'!S20="DETENZIONE",'4'!T20,IF('4'!S20=0,'4'!T20,0))</f>
        <v>0</v>
      </c>
      <c r="K24" s="474">
        <f>IF('4'!S20="NOLEGGIO",'4'!T20,0)</f>
        <v>0</v>
      </c>
      <c r="L24" s="474">
        <f>IF('4'!S20="CESSIONE AUTOCONSUMO",'4'!T20,0)</f>
        <v>0</v>
      </c>
      <c r="M24" s="474">
        <f>IF('4'!S20="COMPENSAZIONE",'4'!T20,0)</f>
        <v>0</v>
      </c>
      <c r="N24" s="426">
        <f>'4'!U20</f>
        <v>0</v>
      </c>
      <c r="O24" s="426">
        <f t="shared" si="0"/>
        <v>0</v>
      </c>
      <c r="P24" s="426">
        <f t="shared" si="1"/>
        <v>0</v>
      </c>
      <c r="Q24" s="426">
        <f>IF(I24=0,0,IF('13'!$C$4&gt;=0.18,0,IF(AND('13'!$C$4&gt;0.14,'13'!$C$4&lt;0.18),0.18-'13'!$C$4,IF('13'!$C$4&lt;=0.14,0.04))))</f>
        <v>0</v>
      </c>
      <c r="R24" s="429">
        <f>IF(I24=0,0,IF('5'!$E$7="NORD",0.01,IF('5'!$E$7="CENTRO",0.004,0)))</f>
        <v>0</v>
      </c>
      <c r="S24" s="426">
        <f>IF(J24=0,0,O24*('4'!AH20))*1000</f>
        <v>0</v>
      </c>
      <c r="T24" s="426">
        <f>IF(K24=0,0,O24*('4'!AH20))*1000</f>
        <v>0</v>
      </c>
      <c r="U24" s="426">
        <f>IF(L24=0,0,O24*('4'!AH20))*1000</f>
        <v>0</v>
      </c>
      <c r="V24" s="426">
        <f>IF(M24=0,0,O24*('4'!AH20))*1000</f>
        <v>0</v>
      </c>
      <c r="W24" s="426">
        <f>IF('4'!AC20*'4'!X20&gt;0,(O24*1000)-S24/2,(O24*1000)-S24)</f>
        <v>0</v>
      </c>
      <c r="X24" s="426">
        <f>W24*'5'!$E$17</f>
        <v>0</v>
      </c>
      <c r="Y24" s="426">
        <f>W24*'5'!$E$79</f>
        <v>0</v>
      </c>
      <c r="Z24" s="426">
        <f>W24*'5'!$E$80</f>
        <v>0</v>
      </c>
      <c r="AA24" s="473">
        <f>'4'!W20</f>
        <v>0</v>
      </c>
      <c r="AB24" s="473">
        <f>AA24*('5'!$E$9+'5'!$E$10)</f>
        <v>0</v>
      </c>
      <c r="AC24" s="473">
        <f>I24*'5'!$E$19</f>
        <v>0</v>
      </c>
      <c r="AD24" s="473">
        <f>I24*'5'!$E$20</f>
        <v>0</v>
      </c>
      <c r="AE24" s="473">
        <f>AF24*'5'!$E$92</f>
        <v>0</v>
      </c>
      <c r="AF24" s="473">
        <f>IF('5'!$E$8="NO",(((J24+L24)*N24-S24)*'5'!$E$79*(P24+Q24+R24)*'5'!$E$83),(((J24+L24)*N24-S24)*'5'!$E$79*(P24+Q24+R24)*'5'!$E$83)*'5'!$E$87)</f>
        <v>0</v>
      </c>
      <c r="AG24" s="473">
        <f>IF('5'!$E$8="NO",(((K24+M24)*N24-T24)*'5'!$E$79*(P24+Q24+R24)*'5'!$E$83),(((K24+M24)*N24-T24)*'5'!$E$79*(P24+Q24+R24)*'5'!$E$83)*'5'!$E$87)</f>
        <v>0</v>
      </c>
      <c r="AH24" s="473">
        <f>IF('5'!$E$8="NO",(((J24+L24)*N24-S24)*'5'!$E$79*(P24+Q24+R24)*'5'!$E$84),(((J24+L24)*N24-S24)*'5'!$E$79*(P24+Q24+R24)*'5'!$E$84)*'5'!$E$87)</f>
        <v>0</v>
      </c>
      <c r="AI24" s="473">
        <f>IF('5'!$E$8="NO",(X24*'5'!$E$80*(P24+Q24+R24)*'5'!$E$85),(X24*'5'!$E$80*(P24+Q24+R24)*'5'!$E$85)*'5'!$E$87)</f>
        <v>0</v>
      </c>
      <c r="AJ24" s="473">
        <f>IF('5'!$E$8="NO",(X24*'5'!$E$79*(P24+Q24+R24)*'5'!$E$82),(X24*'5'!$E$79*(P24+Q24+R24)*'5'!$E$82)*'5'!$E$87)</f>
        <v>0</v>
      </c>
      <c r="AK24" s="473">
        <f>IF(S24=0,0,J24*N24*'4'!AH20*'5'!$E$68)</f>
        <v>0</v>
      </c>
      <c r="AL24" s="473">
        <f>IF(T24+U24+V24=0,0,(K24+L24+M24)*N24*'4'!AH20*'5'!$E$68)</f>
        <v>0</v>
      </c>
      <c r="AM24" s="473">
        <f>IF(J24+L24=0,0,(J24+L24)*N24-S24)*'5'!$E$69</f>
        <v>0</v>
      </c>
      <c r="AN24" s="473">
        <f>IF(K24+M24=0,0,(K24+M24)*N24-T24)*'5'!$E$69</f>
        <v>0</v>
      </c>
      <c r="AO24" s="473">
        <f>IF(K24=0,0,(D24/'5'!$E$90)*(1+'5'!$E$88))</f>
        <v>0</v>
      </c>
      <c r="AP24" s="473">
        <f>AO24*'5'!$E$89</f>
        <v>0</v>
      </c>
      <c r="AQ24" s="474">
        <f>'4'!X20</f>
        <v>0</v>
      </c>
      <c r="AR24" s="426">
        <f>IF('4'!Z20="CER+TRADING",'17'!N$7*'15'!AQ24*(1-'5'!$E$23),0)+IF('4'!Z20="TRADING",'17'!$N$14*'15'!AQ24*(1-'5'!$E$23),0)+IF('4'!Z20="CER",'17'!$N$21*'15'!AQ24*(1-'5'!$E$23),0)</f>
        <v>0</v>
      </c>
      <c r="AS24" s="426">
        <f>AR24*('5'!$E$24)</f>
        <v>0</v>
      </c>
      <c r="AT24" s="475">
        <f>'4'!AA20</f>
        <v>0</v>
      </c>
      <c r="AU24" s="475">
        <f>AT24*('5'!$E$9+'5'!$E$10)</f>
        <v>0</v>
      </c>
      <c r="AV24" s="475">
        <f>AQ24*'5'!$E$28</f>
        <v>0</v>
      </c>
      <c r="AW24" s="475">
        <f>AQ24*'5'!$E$29</f>
        <v>0</v>
      </c>
      <c r="AX24" s="426">
        <f>IF('4'!Z$3="CER+TRADING",'5'!$E$74*AR24*('17'!N$5/'17'!N$7)+'5'!$E$76*AR24*('17'!N$6/'17'!N$7),0)+IF('4'!Z$3="TRADING",'5'!$E$76*AR24,0)+IF('4'!Z$3="CER",'5'!$E$74*AR24,0)</f>
        <v>0</v>
      </c>
      <c r="AY24" s="475">
        <f>IF('4'!Z$3="CER+TRADING",'5'!$E$75*AS24*('17'!N$5/'17'!N$7)+'5'!$E$77*AS24*('17'!N$6/'17'!N$7),0)+IF('4'!Z$3="TRADING",'5'!$E$77*AS24,0)+IF('4'!Z$3="CER",'5'!$E$75*AS24,0)</f>
        <v>0</v>
      </c>
      <c r="AZ24" s="474">
        <f>'4'!AI20</f>
        <v>0</v>
      </c>
      <c r="BA24" s="476">
        <f>'4'!AK20</f>
        <v>0</v>
      </c>
      <c r="BB24" s="475">
        <f>'4'!AM20</f>
        <v>0</v>
      </c>
      <c r="BC24" s="475">
        <f>BB24*('5'!$E$9+'5'!$E$10)</f>
        <v>0</v>
      </c>
      <c r="BD24" s="475">
        <f>(AZ24*'5'!$E$37)+(BA24*'5'!$E$46)</f>
        <v>0</v>
      </c>
      <c r="BE24" s="475">
        <f>(AZ24*'5'!$E$38)+(BA24*'5'!$E$47)</f>
        <v>0</v>
      </c>
    </row>
    <row r="25" spans="2:57" s="471" customFormat="1" ht="11">
      <c r="B25" s="472">
        <f>'4'!H21</f>
        <v>0</v>
      </c>
      <c r="C25" s="473">
        <f>'4'!Q21</f>
        <v>0</v>
      </c>
      <c r="D25" s="473">
        <f>'4'!W21</f>
        <v>0</v>
      </c>
      <c r="E25" s="473">
        <f>IF('4'!S21="DETENZIONE",'4'!W21,IF('4'!S21=0,'4'!W21,0))</f>
        <v>0</v>
      </c>
      <c r="F25" s="473">
        <f>IF('4'!S21="NOLEGGIO",'4'!W21,0)</f>
        <v>0</v>
      </c>
      <c r="G25" s="473">
        <f>IF('4'!S21="CESSIONE AUTOCONSUMO",'4'!W21,0)</f>
        <v>0</v>
      </c>
      <c r="H25" s="473">
        <f>IF('4'!S21="COMPENSAZIONE",'4'!W21,0)</f>
        <v>0</v>
      </c>
      <c r="I25" s="474">
        <f>'4'!T21</f>
        <v>0</v>
      </c>
      <c r="J25" s="474">
        <f>IF('4'!S21="DETENZIONE",'4'!T21,IF('4'!S21=0,'4'!T21,0))</f>
        <v>0</v>
      </c>
      <c r="K25" s="474">
        <f>IF('4'!S21="NOLEGGIO",'4'!T21,0)</f>
        <v>0</v>
      </c>
      <c r="L25" s="474">
        <f>IF('4'!S21="CESSIONE AUTOCONSUMO",'4'!T21,0)</f>
        <v>0</v>
      </c>
      <c r="M25" s="474">
        <f>IF('4'!S21="COMPENSAZIONE",'4'!T21,0)</f>
        <v>0</v>
      </c>
      <c r="N25" s="426">
        <f>'4'!U21</f>
        <v>0</v>
      </c>
      <c r="O25" s="426">
        <f t="shared" si="0"/>
        <v>0</v>
      </c>
      <c r="P25" s="426">
        <f t="shared" si="1"/>
        <v>0</v>
      </c>
      <c r="Q25" s="426">
        <f>IF(I25=0,0,IF('13'!$C$4&gt;=0.18,0,IF(AND('13'!$C$4&gt;0.14,'13'!$C$4&lt;0.18),0.18-'13'!$C$4,IF('13'!$C$4&lt;=0.14,0.04))))</f>
        <v>0</v>
      </c>
      <c r="R25" s="429">
        <f>IF(I25=0,0,IF('5'!$E$7="NORD",0.01,IF('5'!$E$7="CENTRO",0.004,0)))</f>
        <v>0</v>
      </c>
      <c r="S25" s="426">
        <f>IF(J25=0,0,O25*('4'!AH21))*1000</f>
        <v>0</v>
      </c>
      <c r="T25" s="426">
        <f>IF(K25=0,0,O25*('4'!AH21))*1000</f>
        <v>0</v>
      </c>
      <c r="U25" s="426">
        <f>IF(L25=0,0,O25*('4'!AH21))*1000</f>
        <v>0</v>
      </c>
      <c r="V25" s="426">
        <f>IF(M25=0,0,O25*('4'!AH21))*1000</f>
        <v>0</v>
      </c>
      <c r="W25" s="426">
        <f>IF('4'!AC21*'4'!X21&gt;0,(O25*1000)-S25/2,(O25*1000)-S25)</f>
        <v>0</v>
      </c>
      <c r="X25" s="426">
        <f>W25*'5'!$E$17</f>
        <v>0</v>
      </c>
      <c r="Y25" s="426">
        <f>W25*'5'!$E$79</f>
        <v>0</v>
      </c>
      <c r="Z25" s="426">
        <f>W25*'5'!$E$80</f>
        <v>0</v>
      </c>
      <c r="AA25" s="473">
        <f>'4'!W21</f>
        <v>0</v>
      </c>
      <c r="AB25" s="473">
        <f>AA25*('5'!$E$9+'5'!$E$10)</f>
        <v>0</v>
      </c>
      <c r="AC25" s="473">
        <f>I25*'5'!$E$19</f>
        <v>0</v>
      </c>
      <c r="AD25" s="473">
        <f>I25*'5'!$E$20</f>
        <v>0</v>
      </c>
      <c r="AE25" s="473">
        <f>AF25*'5'!$E$92</f>
        <v>0</v>
      </c>
      <c r="AF25" s="473">
        <f>IF('5'!$E$8="NO",(((J25+L25)*N25-S25)*'5'!$E$79*(P25+Q25+R25)*'5'!$E$83),(((J25+L25)*N25-S25)*'5'!$E$79*(P25+Q25+R25)*'5'!$E$83)*'5'!$E$87)</f>
        <v>0</v>
      </c>
      <c r="AG25" s="473">
        <f>IF('5'!$E$8="NO",(((K25+M25)*N25-T25)*'5'!$E$79*(P25+Q25+R25)*'5'!$E$83),(((K25+M25)*N25-T25)*'5'!$E$79*(P25+Q25+R25)*'5'!$E$83)*'5'!$E$87)</f>
        <v>0</v>
      </c>
      <c r="AH25" s="473">
        <f>IF('5'!$E$8="NO",(((J25+L25)*N25-S25)*'5'!$E$79*(P25+Q25+R25)*'5'!$E$84),(((J25+L25)*N25-S25)*'5'!$E$79*(P25+Q25+R25)*'5'!$E$84)*'5'!$E$87)</f>
        <v>0</v>
      </c>
      <c r="AI25" s="473">
        <f>IF('5'!$E$8="NO",(X25*'5'!$E$80*(P25+Q25+R25)*'5'!$E$85),(X25*'5'!$E$80*(P25+Q25+R25)*'5'!$E$85)*'5'!$E$87)</f>
        <v>0</v>
      </c>
      <c r="AJ25" s="473">
        <f>IF('5'!$E$8="NO",(X25*'5'!$E$79*(P25+Q25+R25)*'5'!$E$82),(X25*'5'!$E$79*(P25+Q25+R25)*'5'!$E$82)*'5'!$E$87)</f>
        <v>0</v>
      </c>
      <c r="AK25" s="473">
        <f>IF(S25=0,0,J25*N25*'4'!AH21*'5'!$E$68)</f>
        <v>0</v>
      </c>
      <c r="AL25" s="473">
        <f>IF(T25+U25+V25=0,0,(K25+L25+M25)*N25*'4'!AH21*'5'!$E$68)</f>
        <v>0</v>
      </c>
      <c r="AM25" s="473">
        <f>IF(J25+L25=0,0,(J25+L25)*N25-S25)*'5'!$E$69</f>
        <v>0</v>
      </c>
      <c r="AN25" s="473">
        <f>IF(K25+M25=0,0,(K25+M25)*N25-T25)*'5'!$E$69</f>
        <v>0</v>
      </c>
      <c r="AO25" s="473">
        <f>IF(K25=0,0,(D25/'5'!$E$90)*(1+'5'!$E$88))</f>
        <v>0</v>
      </c>
      <c r="AP25" s="473">
        <f>AO25*'5'!$E$89</f>
        <v>0</v>
      </c>
      <c r="AQ25" s="474">
        <f>'4'!X21</f>
        <v>0</v>
      </c>
      <c r="AR25" s="426">
        <f>IF('4'!Z21="CER+TRADING",'17'!N$7*'15'!AQ25*(1-'5'!$E$23),0)+IF('4'!Z21="TRADING",'17'!$N$14*'15'!AQ25*(1-'5'!$E$23),0)+IF('4'!Z21="CER",'17'!$N$21*'15'!AQ25*(1-'5'!$E$23),0)</f>
        <v>0</v>
      </c>
      <c r="AS25" s="426">
        <f>AR25*('5'!$E$24)</f>
        <v>0</v>
      </c>
      <c r="AT25" s="475">
        <f>'4'!AA21</f>
        <v>0</v>
      </c>
      <c r="AU25" s="475">
        <f>AT25*('5'!$E$9+'5'!$E$10)</f>
        <v>0</v>
      </c>
      <c r="AV25" s="475">
        <f>AQ25*'5'!$E$28</f>
        <v>0</v>
      </c>
      <c r="AW25" s="475">
        <f>AQ25*'5'!$E$29</f>
        <v>0</v>
      </c>
      <c r="AX25" s="426">
        <f>IF('4'!Z$3="CER+TRADING",'5'!$E$74*AR25*('17'!N$5/'17'!N$7)+'5'!$E$76*AR25*('17'!N$6/'17'!N$7),0)+IF('4'!Z$3="TRADING",'5'!$E$76*AR25,0)+IF('4'!Z$3="CER",'5'!$E$74*AR25,0)</f>
        <v>0</v>
      </c>
      <c r="AY25" s="475">
        <f>IF('4'!Z$3="CER+TRADING",'5'!$E$75*AS25*('17'!N$5/'17'!N$7)+'5'!$E$77*AS25*('17'!N$6/'17'!N$7),0)+IF('4'!Z$3="TRADING",'5'!$E$77*AS25,0)+IF('4'!Z$3="CER",'5'!$E$75*AS25,0)</f>
        <v>0</v>
      </c>
      <c r="AZ25" s="474">
        <f>'4'!AI21</f>
        <v>0</v>
      </c>
      <c r="BA25" s="476">
        <f>'4'!AK21</f>
        <v>0</v>
      </c>
      <c r="BB25" s="475">
        <f>'4'!AM21</f>
        <v>0</v>
      </c>
      <c r="BC25" s="475">
        <f>BB25*('5'!$E$9+'5'!$E$10)</f>
        <v>0</v>
      </c>
      <c r="BD25" s="475">
        <f>(AZ25*'5'!$E$37)+(BA25*'5'!$E$46)</f>
        <v>0</v>
      </c>
      <c r="BE25" s="475">
        <f>(AZ25*'5'!$E$38)+(BA25*'5'!$E$47)</f>
        <v>0</v>
      </c>
    </row>
    <row r="26" spans="2:57" s="471" customFormat="1" ht="11">
      <c r="B26" s="472">
        <f>'4'!H22</f>
        <v>0</v>
      </c>
      <c r="C26" s="473">
        <f>'4'!Q22</f>
        <v>0</v>
      </c>
      <c r="D26" s="473">
        <f>'4'!W22</f>
        <v>0</v>
      </c>
      <c r="E26" s="473">
        <f>IF('4'!S22="DETENZIONE",'4'!W22,IF('4'!S22=0,'4'!W22,0))</f>
        <v>0</v>
      </c>
      <c r="F26" s="473">
        <f>IF('4'!S22="NOLEGGIO",'4'!W22,0)</f>
        <v>0</v>
      </c>
      <c r="G26" s="473">
        <f>IF('4'!S22="CESSIONE AUTOCONSUMO",'4'!W22,0)</f>
        <v>0</v>
      </c>
      <c r="H26" s="473">
        <f>IF('4'!S22="COMPENSAZIONE",'4'!W22,0)</f>
        <v>0</v>
      </c>
      <c r="I26" s="474">
        <f>'4'!T22</f>
        <v>0</v>
      </c>
      <c r="J26" s="474">
        <f>IF('4'!S22="DETENZIONE",'4'!T22,IF('4'!S22=0,'4'!T22,0))</f>
        <v>0</v>
      </c>
      <c r="K26" s="474">
        <f>IF('4'!S22="NOLEGGIO",'4'!T22,0)</f>
        <v>0</v>
      </c>
      <c r="L26" s="474">
        <f>IF('4'!S22="CESSIONE AUTOCONSUMO",'4'!T22,0)</f>
        <v>0</v>
      </c>
      <c r="M26" s="474">
        <f>IF('4'!S22="COMPENSAZIONE",'4'!T22,0)</f>
        <v>0</v>
      </c>
      <c r="N26" s="426">
        <f>'4'!U22</f>
        <v>0</v>
      </c>
      <c r="O26" s="426">
        <f t="shared" si="0"/>
        <v>0</v>
      </c>
      <c r="P26" s="426">
        <f t="shared" si="1"/>
        <v>0</v>
      </c>
      <c r="Q26" s="426">
        <f>IF(I26=0,0,IF('13'!$C$4&gt;=0.18,0,IF(AND('13'!$C$4&gt;0.14,'13'!$C$4&lt;0.18),0.18-'13'!$C$4,IF('13'!$C$4&lt;=0.14,0.04))))</f>
        <v>0</v>
      </c>
      <c r="R26" s="429">
        <f>IF(I26=0,0,IF('5'!$E$7="NORD",0.01,IF('5'!$E$7="CENTRO",0.004,0)))</f>
        <v>0</v>
      </c>
      <c r="S26" s="426">
        <f>IF(J26=0,0,O26*('4'!AH22))*1000</f>
        <v>0</v>
      </c>
      <c r="T26" s="426">
        <f>IF(K26=0,0,O26*('4'!AH22))*1000</f>
        <v>0</v>
      </c>
      <c r="U26" s="426">
        <f>IF(L26=0,0,O26*('4'!AH22))*1000</f>
        <v>0</v>
      </c>
      <c r="V26" s="426">
        <f>IF(M26=0,0,O26*('4'!AH22))*1000</f>
        <v>0</v>
      </c>
      <c r="W26" s="426">
        <f>IF('4'!AC22*'4'!X22&gt;0,(O26*1000)-S26/2,(O26*1000)-S26)</f>
        <v>0</v>
      </c>
      <c r="X26" s="426">
        <f>W26*'5'!$E$17</f>
        <v>0</v>
      </c>
      <c r="Y26" s="426">
        <f>W26*'5'!$E$79</f>
        <v>0</v>
      </c>
      <c r="Z26" s="426">
        <f>W26*'5'!$E$80</f>
        <v>0</v>
      </c>
      <c r="AA26" s="473">
        <f>'4'!W22</f>
        <v>0</v>
      </c>
      <c r="AB26" s="473">
        <f>AA26*('5'!$E$9+'5'!$E$10)</f>
        <v>0</v>
      </c>
      <c r="AC26" s="473">
        <f>I26*'5'!$E$19</f>
        <v>0</v>
      </c>
      <c r="AD26" s="473">
        <f>I26*'5'!$E$20</f>
        <v>0</v>
      </c>
      <c r="AE26" s="473">
        <f>AF26*'5'!$E$92</f>
        <v>0</v>
      </c>
      <c r="AF26" s="473">
        <f>IF('5'!$E$8="NO",(((J26+L26)*N26-S26)*'5'!$E$79*(P26+Q26+R26)*'5'!$E$83),(((J26+L26)*N26-S26)*'5'!$E$79*(P26+Q26+R26)*'5'!$E$83)*'5'!$E$87)</f>
        <v>0</v>
      </c>
      <c r="AG26" s="473">
        <f>IF('5'!$E$8="NO",(((K26+M26)*N26-T26)*'5'!$E$79*(P26+Q26+R26)*'5'!$E$83),(((K26+M26)*N26-T26)*'5'!$E$79*(P26+Q26+R26)*'5'!$E$83)*'5'!$E$87)</f>
        <v>0</v>
      </c>
      <c r="AH26" s="473">
        <f>IF('5'!$E$8="NO",(((J26+L26)*N26-S26)*'5'!$E$79*(P26+Q26+R26)*'5'!$E$84),(((J26+L26)*N26-S26)*'5'!$E$79*(P26+Q26+R26)*'5'!$E$84)*'5'!$E$87)</f>
        <v>0</v>
      </c>
      <c r="AI26" s="473">
        <f>IF('5'!$E$8="NO",(X26*'5'!$E$80*(P26+Q26+R26)*'5'!$E$85),(X26*'5'!$E$80*(P26+Q26+R26)*'5'!$E$85)*'5'!$E$87)</f>
        <v>0</v>
      </c>
      <c r="AJ26" s="473">
        <f>IF('5'!$E$8="NO",(X26*'5'!$E$79*(P26+Q26+R26)*'5'!$E$82),(X26*'5'!$E$79*(P26+Q26+R26)*'5'!$E$82)*'5'!$E$87)</f>
        <v>0</v>
      </c>
      <c r="AK26" s="473">
        <f>IF(S26=0,0,J26*N26*'4'!AH22*'5'!$E$68)</f>
        <v>0</v>
      </c>
      <c r="AL26" s="473">
        <f>IF(T26+U26+V26=0,0,(K26+L26+M26)*N26*'4'!AH22*'5'!$E$68)</f>
        <v>0</v>
      </c>
      <c r="AM26" s="473">
        <f>IF(J26+L26=0,0,(J26+L26)*N26-S26)*'5'!$E$69</f>
        <v>0</v>
      </c>
      <c r="AN26" s="473">
        <f>IF(K26+M26=0,0,(K26+M26)*N26-T26)*'5'!$E$69</f>
        <v>0</v>
      </c>
      <c r="AO26" s="473">
        <f>IF(K26=0,0,(D26/'5'!$E$90)*(1+'5'!$E$88))</f>
        <v>0</v>
      </c>
      <c r="AP26" s="473">
        <f>AO26*'5'!$E$89</f>
        <v>0</v>
      </c>
      <c r="AQ26" s="474">
        <f>'4'!X22</f>
        <v>0</v>
      </c>
      <c r="AR26" s="426">
        <f>IF('4'!Z22="CER+TRADING",'17'!N$7*'15'!AQ26*(1-'5'!$E$23),0)+IF('4'!Z22="TRADING",'17'!$N$14*'15'!AQ26*(1-'5'!$E$23),0)+IF('4'!Z22="CER",'17'!$N$21*'15'!AQ26*(1-'5'!$E$23),0)</f>
        <v>0</v>
      </c>
      <c r="AS26" s="426">
        <f>AR26*('5'!$E$24)</f>
        <v>0</v>
      </c>
      <c r="AT26" s="475">
        <f>'4'!AA22</f>
        <v>0</v>
      </c>
      <c r="AU26" s="475">
        <f>AT26*('5'!$E$9+'5'!$E$10)</f>
        <v>0</v>
      </c>
      <c r="AV26" s="475">
        <f>AQ26*'5'!$E$28</f>
        <v>0</v>
      </c>
      <c r="AW26" s="475">
        <f>AQ26*'5'!$E$29</f>
        <v>0</v>
      </c>
      <c r="AX26" s="426">
        <f>IF('4'!Z$3="CER+TRADING",'5'!$E$74*AR26*('17'!N$5/'17'!N$7)+'5'!$E$76*AR26*('17'!N$6/'17'!N$7),0)+IF('4'!Z$3="TRADING",'5'!$E$76*AR26,0)+IF('4'!Z$3="CER",'5'!$E$74*AR26,0)</f>
        <v>0</v>
      </c>
      <c r="AY26" s="475">
        <f>IF('4'!Z$3="CER+TRADING",'5'!$E$75*AS26*('17'!N$5/'17'!N$7)+'5'!$E$77*AS26*('17'!N$6/'17'!N$7),0)+IF('4'!Z$3="TRADING",'5'!$E$77*AS26,0)+IF('4'!Z$3="CER",'5'!$E$75*AS26,0)</f>
        <v>0</v>
      </c>
      <c r="AZ26" s="474">
        <f>'4'!AI22</f>
        <v>0</v>
      </c>
      <c r="BA26" s="476">
        <f>'4'!AK22</f>
        <v>0</v>
      </c>
      <c r="BB26" s="475">
        <f>'4'!AM22</f>
        <v>0</v>
      </c>
      <c r="BC26" s="475">
        <f>BB26*('5'!$E$9+'5'!$E$10)</f>
        <v>0</v>
      </c>
      <c r="BD26" s="475">
        <f>(AZ26*'5'!$E$37)+(BA26*'5'!$E$46)</f>
        <v>0</v>
      </c>
      <c r="BE26" s="475">
        <f>(AZ26*'5'!$E$38)+(BA26*'5'!$E$47)</f>
        <v>0</v>
      </c>
    </row>
    <row r="27" spans="2:57" s="471" customFormat="1" ht="11">
      <c r="B27" s="472">
        <f>'4'!H23</f>
        <v>0</v>
      </c>
      <c r="C27" s="473">
        <f>'4'!Q23</f>
        <v>0</v>
      </c>
      <c r="D27" s="473">
        <f>'4'!W23</f>
        <v>0</v>
      </c>
      <c r="E27" s="473">
        <f>IF('4'!S23="DETENZIONE",'4'!W23,IF('4'!S23=0,'4'!W23,0))</f>
        <v>0</v>
      </c>
      <c r="F27" s="473">
        <f>IF('4'!S23="NOLEGGIO",'4'!W23,0)</f>
        <v>0</v>
      </c>
      <c r="G27" s="473">
        <f>IF('4'!S23="CESSIONE AUTOCONSUMO",'4'!W23,0)</f>
        <v>0</v>
      </c>
      <c r="H27" s="473">
        <f>IF('4'!S23="COMPENSAZIONE",'4'!W23,0)</f>
        <v>0</v>
      </c>
      <c r="I27" s="474">
        <f>'4'!T23</f>
        <v>0</v>
      </c>
      <c r="J27" s="474">
        <f>IF('4'!S23="DETENZIONE",'4'!T23,IF('4'!S23=0,'4'!T23,0))</f>
        <v>0</v>
      </c>
      <c r="K27" s="474">
        <f>IF('4'!S23="NOLEGGIO",'4'!T23,0)</f>
        <v>0</v>
      </c>
      <c r="L27" s="474">
        <f>IF('4'!S23="CESSIONE AUTOCONSUMO",'4'!T23,0)</f>
        <v>0</v>
      </c>
      <c r="M27" s="474">
        <f>IF('4'!S23="COMPENSAZIONE",'4'!T23,0)</f>
        <v>0</v>
      </c>
      <c r="N27" s="426">
        <f>'4'!U23</f>
        <v>0</v>
      </c>
      <c r="O27" s="426">
        <f t="shared" ref="O27:O36" si="2">(I27*N27)/1000</f>
        <v>0</v>
      </c>
      <c r="P27" s="426">
        <f t="shared" si="1"/>
        <v>0</v>
      </c>
      <c r="Q27" s="426">
        <f>IF(I27=0,0,IF('13'!$C$4&gt;=0.18,0,IF(AND('13'!$C$4&gt;0.14,'13'!$C$4&lt;0.18),0.18-'13'!$C$4,IF('13'!$C$4&lt;=0.14,0.04))))</f>
        <v>0</v>
      </c>
      <c r="R27" s="429">
        <f>IF(I27=0,0,IF('5'!$E$7="NORD",0.01,IF('5'!$E$7="CENTRO",0.004,0)))</f>
        <v>0</v>
      </c>
      <c r="S27" s="426">
        <f>IF(J27=0,0,O27*('4'!AH23))*1000</f>
        <v>0</v>
      </c>
      <c r="T27" s="426">
        <f>IF(K27=0,0,O27*('4'!AH23))*1000</f>
        <v>0</v>
      </c>
      <c r="U27" s="426">
        <f>IF(L27=0,0,O27*('4'!AH23))*1000</f>
        <v>0</v>
      </c>
      <c r="V27" s="426">
        <f>IF(M27=0,0,O27*('4'!AH23))*1000</f>
        <v>0</v>
      </c>
      <c r="W27" s="426">
        <f>IF('4'!AC23*'4'!X23&gt;0,(O27*1000)-S27/2,(O27*1000)-S27)</f>
        <v>0</v>
      </c>
      <c r="X27" s="426">
        <f>W27*'5'!$E$17</f>
        <v>0</v>
      </c>
      <c r="Y27" s="426">
        <f>W27*'5'!$E$79</f>
        <v>0</v>
      </c>
      <c r="Z27" s="426">
        <f>W27*'5'!$E$80</f>
        <v>0</v>
      </c>
      <c r="AA27" s="473">
        <f>'4'!W23</f>
        <v>0</v>
      </c>
      <c r="AB27" s="473">
        <f>AA27*('5'!$E$9+'5'!$E$10)</f>
        <v>0</v>
      </c>
      <c r="AC27" s="473">
        <f>I27*'5'!$E$19</f>
        <v>0</v>
      </c>
      <c r="AD27" s="473">
        <f>I27*'5'!$E$20</f>
        <v>0</v>
      </c>
      <c r="AE27" s="473">
        <f>AF27*'5'!$E$92</f>
        <v>0</v>
      </c>
      <c r="AF27" s="473">
        <f>IF('5'!$E$8="NO",(((J27+L27)*N27-S27)*'5'!$E$79*(P27+Q27+R27)*'5'!$E$83),(((J27+L27)*N27-S27)*'5'!$E$79*(P27+Q27+R27)*'5'!$E$83)*'5'!$E$87)</f>
        <v>0</v>
      </c>
      <c r="AG27" s="473">
        <f>IF('5'!$E$8="NO",(((K27+M27)*N27-T27)*'5'!$E$79*(P27+Q27+R27)*'5'!$E$83),(((K27+M27)*N27-T27)*'5'!$E$79*(P27+Q27+R27)*'5'!$E$83)*'5'!$E$87)</f>
        <v>0</v>
      </c>
      <c r="AH27" s="473">
        <f>IF('5'!$E$8="NO",(((J27+L27)*N27-S27)*'5'!$E$79*(P27+Q27+R27)*'5'!$E$84),(((J27+L27)*N27-S27)*'5'!$E$79*(P27+Q27+R27)*'5'!$E$84)*'5'!$E$87)</f>
        <v>0</v>
      </c>
      <c r="AI27" s="473">
        <f>IF('5'!$E$8="NO",(X27*'5'!$E$80*(P27+Q27+R27)*'5'!$E$85),(X27*'5'!$E$80*(P27+Q27+R27)*'5'!$E$85)*'5'!$E$87)</f>
        <v>0</v>
      </c>
      <c r="AJ27" s="473">
        <f>IF('5'!$E$8="NO",(X27*'5'!$E$79*(P27+Q27+R27)*'5'!$E$82),(X27*'5'!$E$79*(P27+Q27+R27)*'5'!$E$82)*'5'!$E$87)</f>
        <v>0</v>
      </c>
      <c r="AK27" s="473">
        <f>IF(S27=0,0,J27*N27*'4'!AH23*'5'!$E$68)</f>
        <v>0</v>
      </c>
      <c r="AL27" s="473">
        <f>IF(T27+U27+V27=0,0,(K27+L27+M27)*N27*'4'!AH23*'5'!$E$68)</f>
        <v>0</v>
      </c>
      <c r="AM27" s="473">
        <f>IF(J27+L27=0,0,(J27+L27)*N27-S27)*'5'!$E$69</f>
        <v>0</v>
      </c>
      <c r="AN27" s="473">
        <f>IF(K27+M27=0,0,(K27+M27)*N27-T27)*'5'!$E$69</f>
        <v>0</v>
      </c>
      <c r="AO27" s="473">
        <f>IF(K27=0,0,(D27/'5'!$E$90)*(1+'5'!$E$88))</f>
        <v>0</v>
      </c>
      <c r="AP27" s="473">
        <f>AO27*'5'!$E$89</f>
        <v>0</v>
      </c>
      <c r="AQ27" s="474">
        <f>'4'!X23</f>
        <v>0</v>
      </c>
      <c r="AR27" s="426">
        <f>IF('4'!Z23="CER+TRADING",'17'!N$7*'15'!AQ27*(1-'5'!$E$23),0)+IF('4'!Z23="TRADING",'17'!$N$14*'15'!AQ27*(1-'5'!$E$23),0)+IF('4'!Z23="CER",'17'!$N$21*'15'!AQ27*(1-'5'!$E$23),0)</f>
        <v>0</v>
      </c>
      <c r="AS27" s="426">
        <f>AR27*('5'!$E$24)</f>
        <v>0</v>
      </c>
      <c r="AT27" s="475">
        <f>'4'!AA23</f>
        <v>0</v>
      </c>
      <c r="AU27" s="475">
        <f>AT27*('5'!$E$9+'5'!$E$10)</f>
        <v>0</v>
      </c>
      <c r="AV27" s="475">
        <f>AQ27*'5'!$E$28</f>
        <v>0</v>
      </c>
      <c r="AW27" s="475">
        <f>AQ27*'5'!$E$29</f>
        <v>0</v>
      </c>
      <c r="AX27" s="426">
        <f>IF('4'!Z$3="CER+TRADING",'5'!$E$74*AR27*('17'!N$5/'17'!N$7)+'5'!$E$76*AR27*('17'!N$6/'17'!N$7),0)+IF('4'!Z$3="TRADING",'5'!$E$76*AR27,0)+IF('4'!Z$3="CER",'5'!$E$74*AR27,0)</f>
        <v>0</v>
      </c>
      <c r="AY27" s="475">
        <f>IF('4'!Z$3="CER+TRADING",'5'!$E$75*AS27*('17'!N$5/'17'!N$7)+'5'!$E$77*AS27*('17'!N$6/'17'!N$7),0)+IF('4'!Z$3="TRADING",'5'!$E$77*AS27,0)+IF('4'!Z$3="CER",'5'!$E$75*AS27,0)</f>
        <v>0</v>
      </c>
      <c r="AZ27" s="474">
        <f>'4'!AI23</f>
        <v>0</v>
      </c>
      <c r="BA27" s="476">
        <f>'4'!AK23</f>
        <v>0</v>
      </c>
      <c r="BB27" s="475">
        <f>'4'!AM23</f>
        <v>0</v>
      </c>
      <c r="BC27" s="475">
        <f>BB27*('5'!$E$9+'5'!$E$10)</f>
        <v>0</v>
      </c>
      <c r="BD27" s="475">
        <f>(AZ27*'5'!$E$37)+(BA27*'5'!$E$46)</f>
        <v>0</v>
      </c>
      <c r="BE27" s="475">
        <f>(AZ27*'5'!$E$38)+(BA27*'5'!$E$47)</f>
        <v>0</v>
      </c>
    </row>
    <row r="28" spans="2:57" s="471" customFormat="1" ht="11">
      <c r="B28" s="472">
        <f>'4'!H24</f>
        <v>0</v>
      </c>
      <c r="C28" s="473">
        <f>'4'!Q24</f>
        <v>0</v>
      </c>
      <c r="D28" s="473">
        <f>'4'!W24</f>
        <v>0</v>
      </c>
      <c r="E28" s="473">
        <f>IF('4'!S24="DETENZIONE",'4'!W24,IF('4'!S24=0,'4'!W24,0))</f>
        <v>0</v>
      </c>
      <c r="F28" s="473">
        <f>IF('4'!S24="NOLEGGIO",'4'!W24,0)</f>
        <v>0</v>
      </c>
      <c r="G28" s="473">
        <f>IF('4'!S24="CESSIONE AUTOCONSUMO",'4'!W24,0)</f>
        <v>0</v>
      </c>
      <c r="H28" s="473">
        <f>IF('4'!S24="COMPENSAZIONE",'4'!W24,0)</f>
        <v>0</v>
      </c>
      <c r="I28" s="474">
        <f>'4'!T24</f>
        <v>0</v>
      </c>
      <c r="J28" s="474">
        <f>IF('4'!S24="DETENZIONE",'4'!T24,IF('4'!S24=0,'4'!T24,0))</f>
        <v>0</v>
      </c>
      <c r="K28" s="474">
        <f>IF('4'!S24="NOLEGGIO",'4'!T24,0)</f>
        <v>0</v>
      </c>
      <c r="L28" s="474">
        <f>IF('4'!S24="CESSIONE AUTOCONSUMO",'4'!T24,0)</f>
        <v>0</v>
      </c>
      <c r="M28" s="474">
        <f>IF('4'!S24="COMPENSAZIONE",'4'!T24,0)</f>
        <v>0</v>
      </c>
      <c r="N28" s="426">
        <f>'4'!U24</f>
        <v>0</v>
      </c>
      <c r="O28" s="426">
        <f t="shared" si="2"/>
        <v>0</v>
      </c>
      <c r="P28" s="426">
        <f t="shared" si="1"/>
        <v>0</v>
      </c>
      <c r="Q28" s="426">
        <f>IF(I28=0,0,IF('13'!$C$4&gt;=0.18,0,IF(AND('13'!$C$4&gt;0.14,'13'!$C$4&lt;0.18),0.18-'13'!$C$4,IF('13'!$C$4&lt;=0.14,0.04))))</f>
        <v>0</v>
      </c>
      <c r="R28" s="429">
        <f>IF(I28=0,0,IF('5'!$E$7="NORD",0.01,IF('5'!$E$7="CENTRO",0.004,0)))</f>
        <v>0</v>
      </c>
      <c r="S28" s="426">
        <f>IF(J28=0,0,O28*('4'!AH24))*1000</f>
        <v>0</v>
      </c>
      <c r="T28" s="426">
        <f>IF(K28=0,0,O28*('4'!AH24))*1000</f>
        <v>0</v>
      </c>
      <c r="U28" s="426">
        <f>IF(L28=0,0,O28*('4'!AH24))*1000</f>
        <v>0</v>
      </c>
      <c r="V28" s="426">
        <f>IF(M28=0,0,O28*('4'!AH24))*1000</f>
        <v>0</v>
      </c>
      <c r="W28" s="426">
        <f>IF('4'!AC24*'4'!X24&gt;0,(O28*1000)-S28/2,(O28*1000)-S28)</f>
        <v>0</v>
      </c>
      <c r="X28" s="426">
        <f>W28*'5'!$E$17</f>
        <v>0</v>
      </c>
      <c r="Y28" s="426">
        <f>W28*'5'!$E$79</f>
        <v>0</v>
      </c>
      <c r="Z28" s="426">
        <f>W28*'5'!$E$80</f>
        <v>0</v>
      </c>
      <c r="AA28" s="473">
        <f>'4'!W24</f>
        <v>0</v>
      </c>
      <c r="AB28" s="473">
        <f>AA28*('5'!$E$9+'5'!$E$10)</f>
        <v>0</v>
      </c>
      <c r="AC28" s="473">
        <f>I28*'5'!$E$19</f>
        <v>0</v>
      </c>
      <c r="AD28" s="473">
        <f>I28*'5'!$E$20</f>
        <v>0</v>
      </c>
      <c r="AE28" s="473">
        <f>AF28*'5'!$E$92</f>
        <v>0</v>
      </c>
      <c r="AF28" s="473">
        <f>IF('5'!$E$8="NO",(((J28+L28)*N28-S28)*'5'!$E$79*(P28+Q28+R28)*'5'!$E$83),(((J28+L28)*N28-S28)*'5'!$E$79*(P28+Q28+R28)*'5'!$E$83)*'5'!$E$87)</f>
        <v>0</v>
      </c>
      <c r="AG28" s="473">
        <f>IF('5'!$E$8="NO",(((K28+M28)*N28-T28)*'5'!$E$79*(P28+Q28+R28)*'5'!$E$83),(((K28+M28)*N28-T28)*'5'!$E$79*(P28+Q28+R28)*'5'!$E$83)*'5'!$E$87)</f>
        <v>0</v>
      </c>
      <c r="AH28" s="473">
        <f>IF('5'!$E$8="NO",(((J28+L28)*N28-S28)*'5'!$E$79*(P28+Q28+R28)*'5'!$E$84),(((J28+L28)*N28-S28)*'5'!$E$79*(P28+Q28+R28)*'5'!$E$84)*'5'!$E$87)</f>
        <v>0</v>
      </c>
      <c r="AI28" s="473">
        <f>IF('5'!$E$8="NO",(X28*'5'!$E$80*(P28+Q28+R28)*'5'!$E$85),(X28*'5'!$E$80*(P28+Q28+R28)*'5'!$E$85)*'5'!$E$87)</f>
        <v>0</v>
      </c>
      <c r="AJ28" s="473">
        <f>IF('5'!$E$8="NO",(X28*'5'!$E$79*(P28+Q28+R28)*'5'!$E$82),(X28*'5'!$E$79*(P28+Q28+R28)*'5'!$E$82)*'5'!$E$87)</f>
        <v>0</v>
      </c>
      <c r="AK28" s="473">
        <f>IF(S28=0,0,J28*N28*'4'!AH24*'5'!$E$68)</f>
        <v>0</v>
      </c>
      <c r="AL28" s="473">
        <f>IF(T28+U28+V28=0,0,(K28+L28+M28)*N28*'4'!AH24*'5'!$E$68)</f>
        <v>0</v>
      </c>
      <c r="AM28" s="473">
        <f>IF(J28+L28=0,0,(J28+L28)*N28-S28)*'5'!$E$69</f>
        <v>0</v>
      </c>
      <c r="AN28" s="473">
        <f>IF(K28+M28=0,0,(K28+M28)*N28-T28)*'5'!$E$69</f>
        <v>0</v>
      </c>
      <c r="AO28" s="473">
        <f>IF(K28=0,0,(D28/'5'!$E$90)*(1+'5'!$E$88))</f>
        <v>0</v>
      </c>
      <c r="AP28" s="473">
        <f>AO28*'5'!$E$89</f>
        <v>0</v>
      </c>
      <c r="AQ28" s="474">
        <f>'4'!X24</f>
        <v>0</v>
      </c>
      <c r="AR28" s="426">
        <f>IF('4'!Z24="CER+TRADING",'17'!N$7*'15'!AQ28*(1-'5'!$E$23),0)+IF('4'!Z24="TRADING",'17'!$N$14*'15'!AQ28*(1-'5'!$E$23),0)+IF('4'!Z24="CER",'17'!$N$21*'15'!AQ28*(1-'5'!$E$23),0)</f>
        <v>0</v>
      </c>
      <c r="AS28" s="426">
        <f>AR28*('5'!$E$24)</f>
        <v>0</v>
      </c>
      <c r="AT28" s="475">
        <f>'4'!AA24</f>
        <v>0</v>
      </c>
      <c r="AU28" s="475">
        <f>AT28*('5'!$E$9+'5'!$E$10)</f>
        <v>0</v>
      </c>
      <c r="AV28" s="475">
        <f>AQ28*'5'!$E$28</f>
        <v>0</v>
      </c>
      <c r="AW28" s="475">
        <f>AQ28*'5'!$E$29</f>
        <v>0</v>
      </c>
      <c r="AX28" s="426">
        <f>IF('4'!Z$3="CER+TRADING",'5'!$E$74*AR28*('17'!N$5/'17'!N$7)+'5'!$E$76*AR28*('17'!N$6/'17'!N$7),0)+IF('4'!Z$3="TRADING",'5'!$E$76*AR28,0)+IF('4'!Z$3="CER",'5'!$E$74*AR28,0)</f>
        <v>0</v>
      </c>
      <c r="AY28" s="475">
        <f>IF('4'!Z$3="CER+TRADING",'5'!$E$75*AS28*('17'!N$5/'17'!N$7)+'5'!$E$77*AS28*('17'!N$6/'17'!N$7),0)+IF('4'!Z$3="TRADING",'5'!$E$77*AS28,0)+IF('4'!Z$3="CER",'5'!$E$75*AS28,0)</f>
        <v>0</v>
      </c>
      <c r="AZ28" s="474">
        <f>'4'!AI24</f>
        <v>0</v>
      </c>
      <c r="BA28" s="476">
        <f>'4'!AK24</f>
        <v>0</v>
      </c>
      <c r="BB28" s="475">
        <f>'4'!AM24</f>
        <v>0</v>
      </c>
      <c r="BC28" s="475">
        <f>BB28*('5'!$E$9+'5'!$E$10)</f>
        <v>0</v>
      </c>
      <c r="BD28" s="475">
        <f>(AZ28*'5'!$E$37)+(BA28*'5'!$E$46)</f>
        <v>0</v>
      </c>
      <c r="BE28" s="475">
        <f>(AZ28*'5'!$E$38)+(BA28*'5'!$E$47)</f>
        <v>0</v>
      </c>
    </row>
    <row r="29" spans="2:57" s="471" customFormat="1" ht="11">
      <c r="B29" s="472">
        <f>'4'!H25</f>
        <v>0</v>
      </c>
      <c r="C29" s="473">
        <f>'4'!Q25</f>
        <v>0</v>
      </c>
      <c r="D29" s="473">
        <f>'4'!W25</f>
        <v>0</v>
      </c>
      <c r="E29" s="473">
        <f>IF('4'!S25="DETENZIONE",'4'!W25,IF('4'!S25=0,'4'!W25,0))</f>
        <v>0</v>
      </c>
      <c r="F29" s="473">
        <f>IF('4'!S25="NOLEGGIO",'4'!W25,0)</f>
        <v>0</v>
      </c>
      <c r="G29" s="473">
        <f>IF('4'!S25="CESSIONE AUTOCONSUMO",'4'!W25,0)</f>
        <v>0</v>
      </c>
      <c r="H29" s="473">
        <f>IF('4'!S25="COMPENSAZIONE",'4'!W25,0)</f>
        <v>0</v>
      </c>
      <c r="I29" s="474">
        <f>'4'!T25</f>
        <v>0</v>
      </c>
      <c r="J29" s="474">
        <f>IF('4'!S25="DETENZIONE",'4'!T25,IF('4'!S25=0,'4'!T25,0))</f>
        <v>0</v>
      </c>
      <c r="K29" s="474">
        <f>IF('4'!S25="NOLEGGIO",'4'!T25,0)</f>
        <v>0</v>
      </c>
      <c r="L29" s="474">
        <f>IF('4'!S25="CESSIONE AUTOCONSUMO",'4'!T25,0)</f>
        <v>0</v>
      </c>
      <c r="M29" s="474">
        <f>IF('4'!S25="COMPENSAZIONE",'4'!T25,0)</f>
        <v>0</v>
      </c>
      <c r="N29" s="426">
        <f>'4'!U25</f>
        <v>0</v>
      </c>
      <c r="O29" s="426">
        <f t="shared" si="2"/>
        <v>0</v>
      </c>
      <c r="P29" s="426">
        <f t="shared" si="1"/>
        <v>0</v>
      </c>
      <c r="Q29" s="426">
        <f>IF(I29=0,0,IF('13'!$C$4&gt;=0.18,0,IF(AND('13'!$C$4&gt;0.14,'13'!$C$4&lt;0.18),0.18-'13'!$C$4,IF('13'!$C$4&lt;=0.14,0.04))))</f>
        <v>0</v>
      </c>
      <c r="R29" s="429">
        <f>IF(I29=0,0,IF('5'!$E$7="NORD",0.01,IF('5'!$E$7="CENTRO",0.004,0)))</f>
        <v>0</v>
      </c>
      <c r="S29" s="426">
        <f>IF(J29=0,0,O29*('4'!AH25))*1000</f>
        <v>0</v>
      </c>
      <c r="T29" s="426">
        <f>IF(K29=0,0,O29*('4'!AH25))*1000</f>
        <v>0</v>
      </c>
      <c r="U29" s="426">
        <f>IF(L29=0,0,O29*('4'!AH25))*1000</f>
        <v>0</v>
      </c>
      <c r="V29" s="426">
        <f>IF(M29=0,0,O29*('4'!AH25))*1000</f>
        <v>0</v>
      </c>
      <c r="W29" s="426">
        <f>IF('4'!AC25*'4'!X25&gt;0,(O29*1000)-S29/2,(O29*1000)-S29)</f>
        <v>0</v>
      </c>
      <c r="X29" s="426">
        <f>W29*'5'!$E$17</f>
        <v>0</v>
      </c>
      <c r="Y29" s="426">
        <f>W29*'5'!$E$79</f>
        <v>0</v>
      </c>
      <c r="Z29" s="426">
        <f>W29*'5'!$E$80</f>
        <v>0</v>
      </c>
      <c r="AA29" s="473">
        <f>'4'!W25</f>
        <v>0</v>
      </c>
      <c r="AB29" s="473">
        <f>AA29*('5'!$E$9+'5'!$E$10)</f>
        <v>0</v>
      </c>
      <c r="AC29" s="473">
        <f>I29*'5'!$E$19</f>
        <v>0</v>
      </c>
      <c r="AD29" s="473">
        <f>I29*'5'!$E$20</f>
        <v>0</v>
      </c>
      <c r="AE29" s="473">
        <f>AF29*'5'!$E$92</f>
        <v>0</v>
      </c>
      <c r="AF29" s="473">
        <f>IF('5'!$E$8="NO",(((J29+L29)*N29-S29)*'5'!$E$79*(P29+Q29+R29)*'5'!$E$83),(((J29+L29)*N29-S29)*'5'!$E$79*(P29+Q29+R29)*'5'!$E$83)*'5'!$E$87)</f>
        <v>0</v>
      </c>
      <c r="AG29" s="473">
        <f>IF('5'!$E$8="NO",(((K29+M29)*N29-T29)*'5'!$E$79*(P29+Q29+R29)*'5'!$E$83),(((K29+M29)*N29-T29)*'5'!$E$79*(P29+Q29+R29)*'5'!$E$83)*'5'!$E$87)</f>
        <v>0</v>
      </c>
      <c r="AH29" s="473">
        <f>IF('5'!$E$8="NO",(((J29+L29)*N29-S29)*'5'!$E$79*(P29+Q29+R29)*'5'!$E$84),(((J29+L29)*N29-S29)*'5'!$E$79*(P29+Q29+R29)*'5'!$E$84)*'5'!$E$87)</f>
        <v>0</v>
      </c>
      <c r="AI29" s="473">
        <f>IF('5'!$E$8="NO",(X29*'5'!$E$80*(P29+Q29+R29)*'5'!$E$85),(X29*'5'!$E$80*(P29+Q29+R29)*'5'!$E$85)*'5'!$E$87)</f>
        <v>0</v>
      </c>
      <c r="AJ29" s="473">
        <f>IF('5'!$E$8="NO",(X29*'5'!$E$79*(P29+Q29+R29)*'5'!$E$82),(X29*'5'!$E$79*(P29+Q29+R29)*'5'!$E$82)*'5'!$E$87)</f>
        <v>0</v>
      </c>
      <c r="AK29" s="473">
        <f>IF(S29=0,0,J29*N29*'4'!AH25*'5'!$E$68)</f>
        <v>0</v>
      </c>
      <c r="AL29" s="473">
        <f>IF(T29+U29+V29=0,0,(K29+L29+M29)*N29*'4'!AH25*'5'!$E$68)</f>
        <v>0</v>
      </c>
      <c r="AM29" s="473">
        <f>IF(J29+L29=0,0,(J29+L29)*N29-S29)*'5'!$E$69</f>
        <v>0</v>
      </c>
      <c r="AN29" s="473">
        <f>IF(K29+M29=0,0,(K29+M29)*N29-T29)*'5'!$E$69</f>
        <v>0</v>
      </c>
      <c r="AO29" s="473">
        <f>IF(K29=0,0,(D29/'5'!$E$90)*(1+'5'!$E$88))</f>
        <v>0</v>
      </c>
      <c r="AP29" s="473">
        <f>AO29*'5'!$E$89</f>
        <v>0</v>
      </c>
      <c r="AQ29" s="474">
        <f>'4'!X25</f>
        <v>0</v>
      </c>
      <c r="AR29" s="426">
        <f>IF('4'!Z25="CER+TRADING",'17'!N$7*'15'!AQ29*(1-'5'!$E$23),0)+IF('4'!Z25="TRADING",'17'!$N$14*'15'!AQ29*(1-'5'!$E$23),0)+IF('4'!Z25="CER",'17'!$N$21*'15'!AQ29*(1-'5'!$E$23),0)</f>
        <v>0</v>
      </c>
      <c r="AS29" s="426">
        <f>AR29*('5'!$E$24)</f>
        <v>0</v>
      </c>
      <c r="AT29" s="475">
        <f>'4'!AA25</f>
        <v>0</v>
      </c>
      <c r="AU29" s="475">
        <f>AT29*('5'!$E$9+'5'!$E$10)</f>
        <v>0</v>
      </c>
      <c r="AV29" s="475">
        <f>AQ29*'5'!$E$28</f>
        <v>0</v>
      </c>
      <c r="AW29" s="475">
        <f>AQ29*'5'!$E$29</f>
        <v>0</v>
      </c>
      <c r="AX29" s="426">
        <f>IF('4'!Z$3="CER+TRADING",'5'!$E$74*AR29*('17'!N$5/'17'!N$7)+'5'!$E$76*AR29*('17'!N$6/'17'!N$7),0)+IF('4'!Z$3="TRADING",'5'!$E$76*AR29,0)+IF('4'!Z$3="CER",'5'!$E$74*AR29,0)</f>
        <v>0</v>
      </c>
      <c r="AY29" s="475">
        <f>IF('4'!Z$3="CER+TRADING",'5'!$E$75*AS29*('17'!N$5/'17'!N$7)+'5'!$E$77*AS29*('17'!N$6/'17'!N$7),0)+IF('4'!Z$3="TRADING",'5'!$E$77*AS29,0)+IF('4'!Z$3="CER",'5'!$E$75*AS29,0)</f>
        <v>0</v>
      </c>
      <c r="AZ29" s="474">
        <f>'4'!AI25</f>
        <v>0</v>
      </c>
      <c r="BA29" s="476">
        <f>'4'!AK25</f>
        <v>0</v>
      </c>
      <c r="BB29" s="475">
        <f>'4'!AM25</f>
        <v>0</v>
      </c>
      <c r="BC29" s="475">
        <f>BB29*('5'!$E$9+'5'!$E$10)</f>
        <v>0</v>
      </c>
      <c r="BD29" s="475">
        <f>(AZ29*'5'!$E$37)+(BA29*'5'!$E$46)</f>
        <v>0</v>
      </c>
      <c r="BE29" s="475">
        <f>(AZ29*'5'!$E$38)+(BA29*'5'!$E$47)</f>
        <v>0</v>
      </c>
    </row>
    <row r="30" spans="2:57" s="471" customFormat="1" ht="11">
      <c r="B30" s="472">
        <f>'4'!H26</f>
        <v>0</v>
      </c>
      <c r="C30" s="473">
        <f>'4'!Q26</f>
        <v>0</v>
      </c>
      <c r="D30" s="473">
        <f>'4'!W26</f>
        <v>0</v>
      </c>
      <c r="E30" s="473">
        <f>IF('4'!S26="DETENZIONE",'4'!W26,IF('4'!S26=0,'4'!W26,0))</f>
        <v>0</v>
      </c>
      <c r="F30" s="473">
        <f>IF('4'!S26="NOLEGGIO",'4'!W26,0)</f>
        <v>0</v>
      </c>
      <c r="G30" s="473">
        <f>IF('4'!S26="CESSIONE AUTOCONSUMO",'4'!W26,0)</f>
        <v>0</v>
      </c>
      <c r="H30" s="473">
        <f>IF('4'!S26="COMPENSAZIONE",'4'!W26,0)</f>
        <v>0</v>
      </c>
      <c r="I30" s="474">
        <f>'4'!T26</f>
        <v>0</v>
      </c>
      <c r="J30" s="474">
        <f>IF('4'!S26="DETENZIONE",'4'!T26,IF('4'!S26=0,'4'!T26,0))</f>
        <v>0</v>
      </c>
      <c r="K30" s="474">
        <f>IF('4'!S26="NOLEGGIO",'4'!T26,0)</f>
        <v>0</v>
      </c>
      <c r="L30" s="474">
        <f>IF('4'!S26="CESSIONE AUTOCONSUMO",'4'!T26,0)</f>
        <v>0</v>
      </c>
      <c r="M30" s="474">
        <f>IF('4'!S26="COMPENSAZIONE",'4'!T26,0)</f>
        <v>0</v>
      </c>
      <c r="N30" s="426">
        <f>'4'!U26</f>
        <v>0</v>
      </c>
      <c r="O30" s="426">
        <f t="shared" si="2"/>
        <v>0</v>
      </c>
      <c r="P30" s="426">
        <f t="shared" si="1"/>
        <v>0</v>
      </c>
      <c r="Q30" s="426">
        <f>IF(I30=0,0,IF('13'!$C$4&gt;=0.18,0,IF(AND('13'!$C$4&gt;0.14,'13'!$C$4&lt;0.18),0.18-'13'!$C$4,IF('13'!$C$4&lt;=0.14,0.04))))</f>
        <v>0</v>
      </c>
      <c r="R30" s="429">
        <f>IF(I30=0,0,IF('5'!$E$7="NORD",0.01,IF('5'!$E$7="CENTRO",0.004,0)))</f>
        <v>0</v>
      </c>
      <c r="S30" s="426">
        <f>IF(J30=0,0,O30*('4'!AH26))*1000</f>
        <v>0</v>
      </c>
      <c r="T30" s="426">
        <f>IF(K30=0,0,O30*('4'!AH26))*1000</f>
        <v>0</v>
      </c>
      <c r="U30" s="426">
        <f>IF(L30=0,0,O30*('4'!AH26))*1000</f>
        <v>0</v>
      </c>
      <c r="V30" s="426">
        <f>IF(M30=0,0,O30*('4'!AH26))*1000</f>
        <v>0</v>
      </c>
      <c r="W30" s="426">
        <f>IF('4'!AC26*'4'!X26&gt;0,(O30*1000)-S30/2,(O30*1000)-S30)</f>
        <v>0</v>
      </c>
      <c r="X30" s="426">
        <f>W30*'5'!$E$17</f>
        <v>0</v>
      </c>
      <c r="Y30" s="426">
        <f>W30*'5'!$E$79</f>
        <v>0</v>
      </c>
      <c r="Z30" s="426">
        <f>W30*'5'!$E$80</f>
        <v>0</v>
      </c>
      <c r="AA30" s="473">
        <f>'4'!W26</f>
        <v>0</v>
      </c>
      <c r="AB30" s="473">
        <f>AA30*('5'!$E$9+'5'!$E$10)</f>
        <v>0</v>
      </c>
      <c r="AC30" s="473">
        <f>I30*'5'!$E$19</f>
        <v>0</v>
      </c>
      <c r="AD30" s="473">
        <f>I30*'5'!$E$20</f>
        <v>0</v>
      </c>
      <c r="AE30" s="473">
        <f>AF30*'5'!$E$92</f>
        <v>0</v>
      </c>
      <c r="AF30" s="473">
        <f>IF('5'!$E$8="NO",(((J30+L30)*N30-S30)*'5'!$E$79*(P30+Q30+R30)*'5'!$E$83),(((J30+L30)*N30-S30)*'5'!$E$79*(P30+Q30+R30)*'5'!$E$83)*'5'!$E$87)</f>
        <v>0</v>
      </c>
      <c r="AG30" s="473">
        <f>IF('5'!$E$8="NO",(((K30+M30)*N30-T30)*'5'!$E$79*(P30+Q30+R30)*'5'!$E$83),(((K30+M30)*N30-T30)*'5'!$E$79*(P30+Q30+R30)*'5'!$E$83)*'5'!$E$87)</f>
        <v>0</v>
      </c>
      <c r="AH30" s="473">
        <f>IF('5'!$E$8="NO",(((J30+L30)*N30-S30)*'5'!$E$79*(P30+Q30+R30)*'5'!$E$84),(((J30+L30)*N30-S30)*'5'!$E$79*(P30+Q30+R30)*'5'!$E$84)*'5'!$E$87)</f>
        <v>0</v>
      </c>
      <c r="AI30" s="473">
        <f>IF('5'!$E$8="NO",(X30*'5'!$E$80*(P30+Q30+R30)*'5'!$E$85),(X30*'5'!$E$80*(P30+Q30+R30)*'5'!$E$85)*'5'!$E$87)</f>
        <v>0</v>
      </c>
      <c r="AJ30" s="473">
        <f>IF('5'!$E$8="NO",(X30*'5'!$E$79*(P30+Q30+R30)*'5'!$E$82),(X30*'5'!$E$79*(P30+Q30+R30)*'5'!$E$82)*'5'!$E$87)</f>
        <v>0</v>
      </c>
      <c r="AK30" s="473">
        <f>IF(S30=0,0,J30*N30*'4'!AH26*'5'!$E$68)</f>
        <v>0</v>
      </c>
      <c r="AL30" s="473">
        <f>IF(T30+U30+V30=0,0,(K30+L30+M30)*N30*'4'!AH26*'5'!$E$68)</f>
        <v>0</v>
      </c>
      <c r="AM30" s="473">
        <f>IF(J30+L30=0,0,(J30+L30)*N30-S30)*'5'!$E$69</f>
        <v>0</v>
      </c>
      <c r="AN30" s="473">
        <f>IF(K30+M30=0,0,(K30+M30)*N30-T30)*'5'!$E$69</f>
        <v>0</v>
      </c>
      <c r="AO30" s="473">
        <f>IF(K30=0,0,(D30/'5'!$E$90)*(1+'5'!$E$88))</f>
        <v>0</v>
      </c>
      <c r="AP30" s="473">
        <f>AO30*'5'!$E$89</f>
        <v>0</v>
      </c>
      <c r="AQ30" s="474">
        <f>'4'!X26</f>
        <v>0</v>
      </c>
      <c r="AR30" s="426">
        <f>IF('4'!Z26="CER+TRADING",'17'!N$7*'15'!AQ30*(1-'5'!$E$23),0)+IF('4'!Z26="TRADING",'17'!$N$14*'15'!AQ30*(1-'5'!$E$23),0)+IF('4'!Z26="CER",'17'!$N$21*'15'!AQ30*(1-'5'!$E$23),0)</f>
        <v>0</v>
      </c>
      <c r="AS30" s="426">
        <f>AR30*('5'!$E$24)</f>
        <v>0</v>
      </c>
      <c r="AT30" s="475">
        <f>'4'!AA26</f>
        <v>0</v>
      </c>
      <c r="AU30" s="475">
        <f>AT30*('5'!$E$9+'5'!$E$10)</f>
        <v>0</v>
      </c>
      <c r="AV30" s="475">
        <f>AQ30*'5'!$E$28</f>
        <v>0</v>
      </c>
      <c r="AW30" s="475">
        <f>AQ30*'5'!$E$29</f>
        <v>0</v>
      </c>
      <c r="AX30" s="426">
        <f>IF('4'!Z$3="CER+TRADING",'5'!$E$74*AR30*('17'!N$5/'17'!N$7)+'5'!$E$76*AR30*('17'!N$6/'17'!N$7),0)+IF('4'!Z$3="TRADING",'5'!$E$76*AR30,0)+IF('4'!Z$3="CER",'5'!$E$74*AR30,0)</f>
        <v>0</v>
      </c>
      <c r="AY30" s="475">
        <f>IF('4'!Z$3="CER+TRADING",'5'!$E$75*AS30*('17'!N$5/'17'!N$7)+'5'!$E$77*AS30*('17'!N$6/'17'!N$7),0)+IF('4'!Z$3="TRADING",'5'!$E$77*AS30,0)+IF('4'!Z$3="CER",'5'!$E$75*AS30,0)</f>
        <v>0</v>
      </c>
      <c r="AZ30" s="474">
        <f>'4'!AI26</f>
        <v>0</v>
      </c>
      <c r="BA30" s="476">
        <f>'4'!AK26</f>
        <v>0</v>
      </c>
      <c r="BB30" s="475">
        <f>'4'!AM26</f>
        <v>0</v>
      </c>
      <c r="BC30" s="475">
        <f>BB30*('5'!$E$9+'5'!$E$10)</f>
        <v>0</v>
      </c>
      <c r="BD30" s="475">
        <f>(AZ30*'5'!$E$37)+(BA30*'5'!$E$46)</f>
        <v>0</v>
      </c>
      <c r="BE30" s="475">
        <f>(AZ30*'5'!$E$38)+(BA30*'5'!$E$47)</f>
        <v>0</v>
      </c>
    </row>
    <row r="31" spans="2:57" s="471" customFormat="1" ht="11">
      <c r="B31" s="472">
        <f>'4'!H27</f>
        <v>0</v>
      </c>
      <c r="C31" s="473">
        <f>'4'!Q27</f>
        <v>0</v>
      </c>
      <c r="D31" s="473">
        <f>'4'!W27</f>
        <v>0</v>
      </c>
      <c r="E31" s="473">
        <f>IF('4'!S27="DETENZIONE",'4'!W27,IF('4'!S27=0,'4'!W27,0))</f>
        <v>0</v>
      </c>
      <c r="F31" s="473">
        <f>IF('4'!S27="NOLEGGIO",'4'!W27,0)</f>
        <v>0</v>
      </c>
      <c r="G31" s="473">
        <f>IF('4'!S27="CESSIONE AUTOCONSUMO",'4'!W27,0)</f>
        <v>0</v>
      </c>
      <c r="H31" s="473">
        <f>IF('4'!S27="COMPENSAZIONE",'4'!W27,0)</f>
        <v>0</v>
      </c>
      <c r="I31" s="474">
        <f>'4'!T27</f>
        <v>0</v>
      </c>
      <c r="J31" s="474">
        <f>IF('4'!S27="DETENZIONE",'4'!T27,IF('4'!S27=0,'4'!T27,0))</f>
        <v>0</v>
      </c>
      <c r="K31" s="474">
        <f>IF('4'!S27="NOLEGGIO",'4'!T27,0)</f>
        <v>0</v>
      </c>
      <c r="L31" s="474">
        <f>IF('4'!S27="CESSIONE AUTOCONSUMO",'4'!T27,0)</f>
        <v>0</v>
      </c>
      <c r="M31" s="474">
        <f>IF('4'!S27="COMPENSAZIONE",'4'!T27,0)</f>
        <v>0</v>
      </c>
      <c r="N31" s="426">
        <f>'4'!U27</f>
        <v>0</v>
      </c>
      <c r="O31" s="426">
        <f t="shared" si="2"/>
        <v>0</v>
      </c>
      <c r="P31" s="426">
        <f t="shared" si="1"/>
        <v>0</v>
      </c>
      <c r="Q31" s="426">
        <f>IF(I31=0,0,IF('13'!$C$4&gt;=0.18,0,IF(AND('13'!$C$4&gt;0.14,'13'!$C$4&lt;0.18),0.18-'13'!$C$4,IF('13'!$C$4&lt;=0.14,0.04))))</f>
        <v>0</v>
      </c>
      <c r="R31" s="429">
        <f>IF(I31=0,0,IF('5'!$E$7="NORD",0.01,IF('5'!$E$7="CENTRO",0.004,0)))</f>
        <v>0</v>
      </c>
      <c r="S31" s="426">
        <f>IF(J31=0,0,O31*('4'!AH27))*1000</f>
        <v>0</v>
      </c>
      <c r="T31" s="426">
        <f>IF(K31=0,0,O31*('4'!AH27))*1000</f>
        <v>0</v>
      </c>
      <c r="U31" s="426">
        <f>IF(L31=0,0,O31*('4'!AH27))*1000</f>
        <v>0</v>
      </c>
      <c r="V31" s="426">
        <f>IF(M31=0,0,O31*('4'!AH27))*1000</f>
        <v>0</v>
      </c>
      <c r="W31" s="426">
        <f>IF('4'!AC27*'4'!X27&gt;0,(O31*1000)-S31/2,(O31*1000)-S31)</f>
        <v>0</v>
      </c>
      <c r="X31" s="426">
        <f>W31*'5'!$E$17</f>
        <v>0</v>
      </c>
      <c r="Y31" s="426">
        <f>W31*'5'!$E$79</f>
        <v>0</v>
      </c>
      <c r="Z31" s="426">
        <f>W31*'5'!$E$80</f>
        <v>0</v>
      </c>
      <c r="AA31" s="473">
        <f>'4'!W27</f>
        <v>0</v>
      </c>
      <c r="AB31" s="473">
        <f>AA31*('5'!$E$9+'5'!$E$10)</f>
        <v>0</v>
      </c>
      <c r="AC31" s="473">
        <f>I31*'5'!$E$19</f>
        <v>0</v>
      </c>
      <c r="AD31" s="473">
        <f>I31*'5'!$E$20</f>
        <v>0</v>
      </c>
      <c r="AE31" s="473">
        <f>AF31*'5'!$E$92</f>
        <v>0</v>
      </c>
      <c r="AF31" s="473">
        <f>IF('5'!$E$8="NO",(((J31+L31)*N31-S31)*'5'!$E$79*(P31+Q31+R31)*'5'!$E$83),(((J31+L31)*N31-S31)*'5'!$E$79*(P31+Q31+R31)*'5'!$E$83)*'5'!$E$87)</f>
        <v>0</v>
      </c>
      <c r="AG31" s="473">
        <f>IF('5'!$E$8="NO",(((K31+M31)*N31-T31)*'5'!$E$79*(P31+Q31+R31)*'5'!$E$83),(((K31+M31)*N31-T31)*'5'!$E$79*(P31+Q31+R31)*'5'!$E$83)*'5'!$E$87)</f>
        <v>0</v>
      </c>
      <c r="AH31" s="473">
        <f>IF('5'!$E$8="NO",(((J31+L31)*N31-S31)*'5'!$E$79*(P31+Q31+R31)*'5'!$E$84),(((J31+L31)*N31-S31)*'5'!$E$79*(P31+Q31+R31)*'5'!$E$84)*'5'!$E$87)</f>
        <v>0</v>
      </c>
      <c r="AI31" s="473">
        <f>IF('5'!$E$8="NO",(X31*'5'!$E$80*(P31+Q31+R31)*'5'!$E$85),(X31*'5'!$E$80*(P31+Q31+R31)*'5'!$E$85)*'5'!$E$87)</f>
        <v>0</v>
      </c>
      <c r="AJ31" s="473">
        <f>IF('5'!$E$8="NO",(X31*'5'!$E$79*(P31+Q31+R31)*'5'!$E$82),(X31*'5'!$E$79*(P31+Q31+R31)*'5'!$E$82)*'5'!$E$87)</f>
        <v>0</v>
      </c>
      <c r="AK31" s="473">
        <f>IF(S31=0,0,J31*N31*'4'!AH27*'5'!$E$68)</f>
        <v>0</v>
      </c>
      <c r="AL31" s="473">
        <f>IF(T31+U31+V31=0,0,(K31+L31+M31)*N31*'4'!AH27*'5'!$E$68)</f>
        <v>0</v>
      </c>
      <c r="AM31" s="473">
        <f>IF(J31+L31=0,0,(J31+L31)*N31-S31)*'5'!$E$69</f>
        <v>0</v>
      </c>
      <c r="AN31" s="473">
        <f>IF(K31+M31=0,0,(K31+M31)*N31-T31)*'5'!$E$69</f>
        <v>0</v>
      </c>
      <c r="AO31" s="473">
        <f>IF(K31=0,0,(D31/'5'!$E$90)*(1+'5'!$E$88))</f>
        <v>0</v>
      </c>
      <c r="AP31" s="473">
        <f>AO31*'5'!$E$89</f>
        <v>0</v>
      </c>
      <c r="AQ31" s="474">
        <f>'4'!X27</f>
        <v>0</v>
      </c>
      <c r="AR31" s="426">
        <f>IF('4'!Z27="CER+TRADING",'17'!N$7*'15'!AQ31*(1-'5'!$E$23),0)+IF('4'!Z27="TRADING",'17'!$N$14*'15'!AQ31*(1-'5'!$E$23),0)+IF('4'!Z27="CER",'17'!$N$21*'15'!AQ31*(1-'5'!$E$23),0)</f>
        <v>0</v>
      </c>
      <c r="AS31" s="426">
        <f>AR31*('5'!$E$24)</f>
        <v>0</v>
      </c>
      <c r="AT31" s="475">
        <f>'4'!AA27</f>
        <v>0</v>
      </c>
      <c r="AU31" s="475">
        <f>AT31*('5'!$E$9+'5'!$E$10)</f>
        <v>0</v>
      </c>
      <c r="AV31" s="475">
        <f>AQ31*'5'!$E$28</f>
        <v>0</v>
      </c>
      <c r="AW31" s="475">
        <f>AQ31*'5'!$E$29</f>
        <v>0</v>
      </c>
      <c r="AX31" s="426">
        <f>IF('4'!Z$3="CER+TRADING",'5'!$E$74*AR31*('17'!N$5/'17'!N$7)+'5'!$E$76*AR31*('17'!N$6/'17'!N$7),0)+IF('4'!Z$3="TRADING",'5'!$E$76*AR31,0)+IF('4'!Z$3="CER",'5'!$E$74*AR31,0)</f>
        <v>0</v>
      </c>
      <c r="AY31" s="475">
        <f>IF('4'!Z$3="CER+TRADING",'5'!$E$75*AS31*('17'!N$5/'17'!N$7)+'5'!$E$77*AS31*('17'!N$6/'17'!N$7),0)+IF('4'!Z$3="TRADING",'5'!$E$77*AS31,0)+IF('4'!Z$3="CER",'5'!$E$75*AS31,0)</f>
        <v>0</v>
      </c>
      <c r="AZ31" s="474">
        <f>'4'!AI27</f>
        <v>0</v>
      </c>
      <c r="BA31" s="476">
        <f>'4'!AK27</f>
        <v>0</v>
      </c>
      <c r="BB31" s="475">
        <f>'4'!AM27</f>
        <v>0</v>
      </c>
      <c r="BC31" s="475">
        <f>BB31*('5'!$E$9+'5'!$E$10)</f>
        <v>0</v>
      </c>
      <c r="BD31" s="475">
        <f>(AZ31*'5'!$E$37)+(BA31*'5'!$E$46)</f>
        <v>0</v>
      </c>
      <c r="BE31" s="475">
        <f>(AZ31*'5'!$E$38)+(BA31*'5'!$E$47)</f>
        <v>0</v>
      </c>
    </row>
    <row r="32" spans="2:57" s="471" customFormat="1" ht="11">
      <c r="B32" s="472">
        <f>'4'!H28</f>
        <v>0</v>
      </c>
      <c r="C32" s="473">
        <f>'4'!Q28</f>
        <v>0</v>
      </c>
      <c r="D32" s="473">
        <f>'4'!W28</f>
        <v>0</v>
      </c>
      <c r="E32" s="473">
        <f>IF('4'!S28="DETENZIONE",'4'!W28,IF('4'!S28=0,'4'!W28,0))</f>
        <v>0</v>
      </c>
      <c r="F32" s="473">
        <f>IF('4'!S28="NOLEGGIO",'4'!W28,0)</f>
        <v>0</v>
      </c>
      <c r="G32" s="473">
        <f>IF('4'!S28="CESSIONE AUTOCONSUMO",'4'!W28,0)</f>
        <v>0</v>
      </c>
      <c r="H32" s="473">
        <f>IF('4'!S28="COMPENSAZIONE",'4'!W28,0)</f>
        <v>0</v>
      </c>
      <c r="I32" s="474">
        <f>'4'!T28</f>
        <v>0</v>
      </c>
      <c r="J32" s="474">
        <f>IF('4'!S28="DETENZIONE",'4'!T28,IF('4'!S28=0,'4'!T28,0))</f>
        <v>0</v>
      </c>
      <c r="K32" s="474">
        <f>IF('4'!S28="NOLEGGIO",'4'!T28,0)</f>
        <v>0</v>
      </c>
      <c r="L32" s="474">
        <f>IF('4'!S28="CESSIONE AUTOCONSUMO",'4'!T28,0)</f>
        <v>0</v>
      </c>
      <c r="M32" s="474">
        <f>IF('4'!S28="COMPENSAZIONE",'4'!T28,0)</f>
        <v>0</v>
      </c>
      <c r="N32" s="426">
        <f>'4'!U28</f>
        <v>0</v>
      </c>
      <c r="O32" s="426">
        <f t="shared" si="2"/>
        <v>0</v>
      </c>
      <c r="P32" s="426">
        <f t="shared" si="1"/>
        <v>0</v>
      </c>
      <c r="Q32" s="426">
        <f>IF(I32=0,0,IF('13'!$C$4&gt;=0.18,0,IF(AND('13'!$C$4&gt;0.14,'13'!$C$4&lt;0.18),0.18-'13'!$C$4,IF('13'!$C$4&lt;=0.14,0.04))))</f>
        <v>0</v>
      </c>
      <c r="R32" s="429">
        <f>IF(I32=0,0,IF('5'!$E$7="NORD",0.01,IF('5'!$E$7="CENTRO",0.004,0)))</f>
        <v>0</v>
      </c>
      <c r="S32" s="426">
        <f>IF(J32=0,0,O32*('4'!AH28))*1000</f>
        <v>0</v>
      </c>
      <c r="T32" s="426">
        <f>IF(K32=0,0,O32*('4'!AH28))*1000</f>
        <v>0</v>
      </c>
      <c r="U32" s="426">
        <f>IF(L32=0,0,O32*('4'!AH28))*1000</f>
        <v>0</v>
      </c>
      <c r="V32" s="426">
        <f>IF(M32=0,0,O32*('4'!AH28))*1000</f>
        <v>0</v>
      </c>
      <c r="W32" s="426">
        <f>IF('4'!AC28*'4'!X28&gt;0,(O32*1000)-S32/2,(O32*1000)-S32)</f>
        <v>0</v>
      </c>
      <c r="X32" s="426">
        <f>W32*'5'!$E$17</f>
        <v>0</v>
      </c>
      <c r="Y32" s="426">
        <f>W32*'5'!$E$79</f>
        <v>0</v>
      </c>
      <c r="Z32" s="426">
        <f>W32*'5'!$E$80</f>
        <v>0</v>
      </c>
      <c r="AA32" s="473">
        <f>'4'!W28</f>
        <v>0</v>
      </c>
      <c r="AB32" s="473">
        <f>AA32*('5'!$E$9+'5'!$E$10)</f>
        <v>0</v>
      </c>
      <c r="AC32" s="473">
        <f>I32*'5'!$E$19</f>
        <v>0</v>
      </c>
      <c r="AD32" s="473">
        <f>I32*'5'!$E$20</f>
        <v>0</v>
      </c>
      <c r="AE32" s="473">
        <f>AF32*'5'!$E$92</f>
        <v>0</v>
      </c>
      <c r="AF32" s="473">
        <f>IF('5'!$E$8="NO",(((J32+L32)*N32-S32)*'5'!$E$79*(P32+Q32+R32)*'5'!$E$83),(((J32+L32)*N32-S32)*'5'!$E$79*(P32+Q32+R32)*'5'!$E$83)*'5'!$E$87)</f>
        <v>0</v>
      </c>
      <c r="AG32" s="473">
        <f>IF('5'!$E$8="NO",(((K32+M32)*N32-T32)*'5'!$E$79*(P32+Q32+R32)*'5'!$E$83),(((K32+M32)*N32-T32)*'5'!$E$79*(P32+Q32+R32)*'5'!$E$83)*'5'!$E$87)</f>
        <v>0</v>
      </c>
      <c r="AH32" s="473">
        <f>IF('5'!$E$8="NO",(((J32+L32)*N32-S32)*'5'!$E$79*(P32+Q32+R32)*'5'!$E$84),(((J32+L32)*N32-S32)*'5'!$E$79*(P32+Q32+R32)*'5'!$E$84)*'5'!$E$87)</f>
        <v>0</v>
      </c>
      <c r="AI32" s="473">
        <f>IF('5'!$E$8="NO",(X32*'5'!$E$80*(P32+Q32+R32)*'5'!$E$85),(X32*'5'!$E$80*(P32+Q32+R32)*'5'!$E$85)*'5'!$E$87)</f>
        <v>0</v>
      </c>
      <c r="AJ32" s="473">
        <f>IF('5'!$E$8="NO",(X32*'5'!$E$79*(P32+Q32+R32)*'5'!$E$82),(X32*'5'!$E$79*(P32+Q32+R32)*'5'!$E$82)*'5'!$E$87)</f>
        <v>0</v>
      </c>
      <c r="AK32" s="473">
        <f>IF(S32=0,0,J32*N32*'4'!AH28*'5'!$E$68)</f>
        <v>0</v>
      </c>
      <c r="AL32" s="473">
        <f>IF(T32+U32+V32=0,0,(K32+L32+M32)*N32*'4'!AH28*'5'!$E$68)</f>
        <v>0</v>
      </c>
      <c r="AM32" s="473">
        <f>IF(J32+L32=0,0,(J32+L32)*N32-S32)*'5'!$E$69</f>
        <v>0</v>
      </c>
      <c r="AN32" s="473">
        <f>IF(K32+M32=0,0,(K32+M32)*N32-T32)*'5'!$E$69</f>
        <v>0</v>
      </c>
      <c r="AO32" s="473">
        <f>IF(K32=0,0,(D32/'5'!$E$90)*(1+'5'!$E$88))</f>
        <v>0</v>
      </c>
      <c r="AP32" s="473">
        <f>AO32*'5'!$E$89</f>
        <v>0</v>
      </c>
      <c r="AQ32" s="474">
        <f>'4'!X28</f>
        <v>0</v>
      </c>
      <c r="AR32" s="426">
        <f>IF('4'!Z28="CER+TRADING",'17'!N$7*'15'!AQ32*(1-'5'!$E$23),0)+IF('4'!Z28="TRADING",'17'!$N$14*'15'!AQ32*(1-'5'!$E$23),0)+IF('4'!Z28="CER",'17'!$N$21*'15'!AQ32*(1-'5'!$E$23),0)</f>
        <v>0</v>
      </c>
      <c r="AS32" s="426">
        <f>AR32*('5'!$E$24)</f>
        <v>0</v>
      </c>
      <c r="AT32" s="475">
        <f>'4'!AA28</f>
        <v>0</v>
      </c>
      <c r="AU32" s="475">
        <f>AT32*('5'!$E$9+'5'!$E$10)</f>
        <v>0</v>
      </c>
      <c r="AV32" s="475">
        <f>AQ32*'5'!$E$28</f>
        <v>0</v>
      </c>
      <c r="AW32" s="475">
        <f>AQ32*'5'!$E$29</f>
        <v>0</v>
      </c>
      <c r="AX32" s="426">
        <f>IF('4'!Z$3="CER+TRADING",'5'!$E$74*AR32*('17'!N$5/'17'!N$7)+'5'!$E$76*AR32*('17'!N$6/'17'!N$7),0)+IF('4'!Z$3="TRADING",'5'!$E$76*AR32,0)+IF('4'!Z$3="CER",'5'!$E$74*AR32,0)</f>
        <v>0</v>
      </c>
      <c r="AY32" s="475">
        <f>IF('4'!Z$3="CER+TRADING",'5'!$E$75*AS32*('17'!N$5/'17'!N$7)+'5'!$E$77*AS32*('17'!N$6/'17'!N$7),0)+IF('4'!Z$3="TRADING",'5'!$E$77*AS32,0)+IF('4'!Z$3="CER",'5'!$E$75*AS32,0)</f>
        <v>0</v>
      </c>
      <c r="AZ32" s="474">
        <f>'4'!AI28</f>
        <v>0</v>
      </c>
      <c r="BA32" s="476">
        <f>'4'!AK28</f>
        <v>0</v>
      </c>
      <c r="BB32" s="475">
        <f>'4'!AM28</f>
        <v>0</v>
      </c>
      <c r="BC32" s="475">
        <f>BB32*('5'!$E$9+'5'!$E$10)</f>
        <v>0</v>
      </c>
      <c r="BD32" s="475">
        <f>(AZ32*'5'!$E$37)+(BA32*'5'!$E$46)</f>
        <v>0</v>
      </c>
      <c r="BE32" s="475">
        <f>(AZ32*'5'!$E$38)+(BA32*'5'!$E$47)</f>
        <v>0</v>
      </c>
    </row>
    <row r="33" spans="2:57" s="471" customFormat="1" ht="11">
      <c r="B33" s="472">
        <f>'4'!H29</f>
        <v>0</v>
      </c>
      <c r="C33" s="473">
        <f>'4'!Q29</f>
        <v>0</v>
      </c>
      <c r="D33" s="473">
        <f>'4'!W29</f>
        <v>0</v>
      </c>
      <c r="E33" s="473">
        <f>IF('4'!S29="DETENZIONE",'4'!W29,IF('4'!S29=0,'4'!W29,0))</f>
        <v>0</v>
      </c>
      <c r="F33" s="473">
        <f>IF('4'!S29="NOLEGGIO",'4'!W29,0)</f>
        <v>0</v>
      </c>
      <c r="G33" s="473">
        <f>IF('4'!S29="CESSIONE AUTOCONSUMO",'4'!W29,0)</f>
        <v>0</v>
      </c>
      <c r="H33" s="473">
        <f>IF('4'!S29="COMPENSAZIONE",'4'!W29,0)</f>
        <v>0</v>
      </c>
      <c r="I33" s="474">
        <f>'4'!T29</f>
        <v>0</v>
      </c>
      <c r="J33" s="474">
        <f>IF('4'!S29="DETENZIONE",'4'!T29,IF('4'!S29=0,'4'!T29,0))</f>
        <v>0</v>
      </c>
      <c r="K33" s="474">
        <f>IF('4'!S29="NOLEGGIO",'4'!T29,0)</f>
        <v>0</v>
      </c>
      <c r="L33" s="474">
        <f>IF('4'!S29="CESSIONE AUTOCONSUMO",'4'!T29,0)</f>
        <v>0</v>
      </c>
      <c r="M33" s="474">
        <f>IF('4'!S29="COMPENSAZIONE",'4'!T29,0)</f>
        <v>0</v>
      </c>
      <c r="N33" s="426">
        <f>'4'!U29</f>
        <v>0</v>
      </c>
      <c r="O33" s="426">
        <f t="shared" si="2"/>
        <v>0</v>
      </c>
      <c r="P33" s="426">
        <f t="shared" si="1"/>
        <v>0</v>
      </c>
      <c r="Q33" s="426">
        <f>IF(I33=0,0,IF('13'!$C$4&gt;=0.18,0,IF(AND('13'!$C$4&gt;0.14,'13'!$C$4&lt;0.18),0.18-'13'!$C$4,IF('13'!$C$4&lt;=0.14,0.04))))</f>
        <v>0</v>
      </c>
      <c r="R33" s="429">
        <f>IF(I33=0,0,IF('5'!$E$7="NORD",0.01,IF('5'!$E$7="CENTRO",0.004,0)))</f>
        <v>0</v>
      </c>
      <c r="S33" s="426">
        <f>IF(J33=0,0,O33*('4'!AH29))*1000</f>
        <v>0</v>
      </c>
      <c r="T33" s="426">
        <f>IF(K33=0,0,O33*('4'!AH29))*1000</f>
        <v>0</v>
      </c>
      <c r="U33" s="426">
        <f>IF(L33=0,0,O33*('4'!AH29))*1000</f>
        <v>0</v>
      </c>
      <c r="V33" s="426">
        <f>IF(M33=0,0,O33*('4'!AH29))*1000</f>
        <v>0</v>
      </c>
      <c r="W33" s="426">
        <f>IF('4'!AC29*'4'!X29&gt;0,(O33*1000)-S33/2,(O33*1000)-S33)</f>
        <v>0</v>
      </c>
      <c r="X33" s="426">
        <f>W33*'5'!$E$17</f>
        <v>0</v>
      </c>
      <c r="Y33" s="426">
        <f>W33*'5'!$E$79</f>
        <v>0</v>
      </c>
      <c r="Z33" s="426">
        <f>W33*'5'!$E$80</f>
        <v>0</v>
      </c>
      <c r="AA33" s="473">
        <f>'4'!W29</f>
        <v>0</v>
      </c>
      <c r="AB33" s="473">
        <f>AA33*('5'!$E$9+'5'!$E$10)</f>
        <v>0</v>
      </c>
      <c r="AC33" s="473">
        <f>I33*'5'!$E$19</f>
        <v>0</v>
      </c>
      <c r="AD33" s="473">
        <f>I33*'5'!$E$20</f>
        <v>0</v>
      </c>
      <c r="AE33" s="473">
        <f>AF33*'5'!$E$92</f>
        <v>0</v>
      </c>
      <c r="AF33" s="473">
        <f>IF('5'!$E$8="NO",(((J33+L33)*N33-S33)*'5'!$E$79*(P33+Q33+R33)*'5'!$E$83),(((J33+L33)*N33-S33)*'5'!$E$79*(P33+Q33+R33)*'5'!$E$83)*'5'!$E$87)</f>
        <v>0</v>
      </c>
      <c r="AG33" s="473">
        <f>IF('5'!$E$8="NO",(((K33+M33)*N33-T33)*'5'!$E$79*(P33+Q33+R33)*'5'!$E$83),(((K33+M33)*N33-T33)*'5'!$E$79*(P33+Q33+R33)*'5'!$E$83)*'5'!$E$87)</f>
        <v>0</v>
      </c>
      <c r="AH33" s="473">
        <f>IF('5'!$E$8="NO",(((J33+L33)*N33-S33)*'5'!$E$79*(P33+Q33+R33)*'5'!$E$84),(((J33+L33)*N33-S33)*'5'!$E$79*(P33+Q33+R33)*'5'!$E$84)*'5'!$E$87)</f>
        <v>0</v>
      </c>
      <c r="AI33" s="473">
        <f>IF('5'!$E$8="NO",(X33*'5'!$E$80*(P33+Q33+R33)*'5'!$E$85),(X33*'5'!$E$80*(P33+Q33+R33)*'5'!$E$85)*'5'!$E$87)</f>
        <v>0</v>
      </c>
      <c r="AJ33" s="473">
        <f>IF('5'!$E$8="NO",(X33*'5'!$E$79*(P33+Q33+R33)*'5'!$E$82),(X33*'5'!$E$79*(P33+Q33+R33)*'5'!$E$82)*'5'!$E$87)</f>
        <v>0</v>
      </c>
      <c r="AK33" s="473">
        <f>IF(S33=0,0,J33*N33*'4'!AH29*'5'!$E$68)</f>
        <v>0</v>
      </c>
      <c r="AL33" s="473">
        <f>IF(T33+U33+V33=0,0,(K33+L33+M33)*N33*'4'!AH29*'5'!$E$68)</f>
        <v>0</v>
      </c>
      <c r="AM33" s="473">
        <f>IF(J33+L33=0,0,(J33+L33)*N33-S33)*'5'!$E$69</f>
        <v>0</v>
      </c>
      <c r="AN33" s="473">
        <f>IF(K33+M33=0,0,(K33+M33)*N33-T33)*'5'!$E$69</f>
        <v>0</v>
      </c>
      <c r="AO33" s="473">
        <f>IF(K33=0,0,(D33/'5'!$E$90)*(1+'5'!$E$88))</f>
        <v>0</v>
      </c>
      <c r="AP33" s="473">
        <f>AO33*'5'!$E$89</f>
        <v>0</v>
      </c>
      <c r="AQ33" s="474">
        <f>'4'!X29</f>
        <v>0</v>
      </c>
      <c r="AR33" s="426">
        <f>IF('4'!Z29="CER+TRADING",'17'!N$7*'15'!AQ33*(1-'5'!$E$23),0)+IF('4'!Z29="TRADING",'17'!$N$14*'15'!AQ33*(1-'5'!$E$23),0)+IF('4'!Z29="CER",'17'!$N$21*'15'!AQ33*(1-'5'!$E$23),0)</f>
        <v>0</v>
      </c>
      <c r="AS33" s="426">
        <f>AR33*('5'!$E$24)</f>
        <v>0</v>
      </c>
      <c r="AT33" s="475">
        <f>'4'!AA29</f>
        <v>0</v>
      </c>
      <c r="AU33" s="475">
        <f>AT33*('5'!$E$9+'5'!$E$10)</f>
        <v>0</v>
      </c>
      <c r="AV33" s="475">
        <f>AQ33*'5'!$E$28</f>
        <v>0</v>
      </c>
      <c r="AW33" s="475">
        <f>AQ33*'5'!$E$29</f>
        <v>0</v>
      </c>
      <c r="AX33" s="426">
        <f>IF('4'!Z$3="CER+TRADING",'5'!$E$74*AR33*('17'!N$5/'17'!N$7)+'5'!$E$76*AR33*('17'!N$6/'17'!N$7),0)+IF('4'!Z$3="TRADING",'5'!$E$76*AR33,0)+IF('4'!Z$3="CER",'5'!$E$74*AR33,0)</f>
        <v>0</v>
      </c>
      <c r="AY33" s="475">
        <f>IF('4'!Z$3="CER+TRADING",'5'!$E$75*AS33*('17'!N$5/'17'!N$7)+'5'!$E$77*AS33*('17'!N$6/'17'!N$7),0)+IF('4'!Z$3="TRADING",'5'!$E$77*AS33,0)+IF('4'!Z$3="CER",'5'!$E$75*AS33,0)</f>
        <v>0</v>
      </c>
      <c r="AZ33" s="474">
        <f>'4'!AI29</f>
        <v>0</v>
      </c>
      <c r="BA33" s="476">
        <f>'4'!AK29</f>
        <v>0</v>
      </c>
      <c r="BB33" s="475">
        <f>'4'!AM29</f>
        <v>0</v>
      </c>
      <c r="BC33" s="475">
        <f>BB33*('5'!$E$9+'5'!$E$10)</f>
        <v>0</v>
      </c>
      <c r="BD33" s="475">
        <f>(AZ33*'5'!$E$37)+(BA33*'5'!$E$46)</f>
        <v>0</v>
      </c>
      <c r="BE33" s="475">
        <f>(AZ33*'5'!$E$38)+(BA33*'5'!$E$47)</f>
        <v>0</v>
      </c>
    </row>
    <row r="34" spans="2:57" s="471" customFormat="1" ht="11">
      <c r="B34" s="472">
        <f>'4'!H30</f>
        <v>0</v>
      </c>
      <c r="C34" s="473">
        <f>'4'!Q30</f>
        <v>0</v>
      </c>
      <c r="D34" s="473">
        <f>'4'!W30</f>
        <v>0</v>
      </c>
      <c r="E34" s="473">
        <f>IF('4'!S30="DETENZIONE",'4'!W30,IF('4'!S30=0,'4'!W30,0))</f>
        <v>0</v>
      </c>
      <c r="F34" s="473">
        <f>IF('4'!S30="NOLEGGIO",'4'!W30,0)</f>
        <v>0</v>
      </c>
      <c r="G34" s="473">
        <f>IF('4'!S30="CESSIONE AUTOCONSUMO",'4'!W30,0)</f>
        <v>0</v>
      </c>
      <c r="H34" s="473">
        <f>IF('4'!S30="COMPENSAZIONE",'4'!W30,0)</f>
        <v>0</v>
      </c>
      <c r="I34" s="474">
        <f>'4'!T30</f>
        <v>0</v>
      </c>
      <c r="J34" s="474">
        <f>IF('4'!S30="DETENZIONE",'4'!T30,IF('4'!S30=0,'4'!T30,0))</f>
        <v>0</v>
      </c>
      <c r="K34" s="474">
        <f>IF('4'!S30="NOLEGGIO",'4'!T30,0)</f>
        <v>0</v>
      </c>
      <c r="L34" s="474">
        <f>IF('4'!S30="CESSIONE AUTOCONSUMO",'4'!T30,0)</f>
        <v>0</v>
      </c>
      <c r="M34" s="474">
        <f>IF('4'!S30="COMPENSAZIONE",'4'!T30,0)</f>
        <v>0</v>
      </c>
      <c r="N34" s="426">
        <f>'4'!U30</f>
        <v>0</v>
      </c>
      <c r="O34" s="426">
        <f t="shared" si="2"/>
        <v>0</v>
      </c>
      <c r="P34" s="426">
        <f t="shared" si="1"/>
        <v>0</v>
      </c>
      <c r="Q34" s="426">
        <f>IF(I34=0,0,IF('13'!$C$4&gt;=0.18,0,IF(AND('13'!$C$4&gt;0.14,'13'!$C$4&lt;0.18),0.18-'13'!$C$4,IF('13'!$C$4&lt;=0.14,0.04))))</f>
        <v>0</v>
      </c>
      <c r="R34" s="429">
        <f>IF(I34=0,0,IF('5'!$E$7="NORD",0.01,IF('5'!$E$7="CENTRO",0.004,0)))</f>
        <v>0</v>
      </c>
      <c r="S34" s="426">
        <f>IF(J34=0,0,O34*('4'!AH30))*1000</f>
        <v>0</v>
      </c>
      <c r="T34" s="426">
        <f>IF(K34=0,0,O34*('4'!AH30))*1000</f>
        <v>0</v>
      </c>
      <c r="U34" s="426">
        <f>IF(L34=0,0,O34*('4'!AH30))*1000</f>
        <v>0</v>
      </c>
      <c r="V34" s="426">
        <f>IF(M34=0,0,O34*('4'!AH30))*1000</f>
        <v>0</v>
      </c>
      <c r="W34" s="426">
        <f>IF('4'!AC30*'4'!X30&gt;0,(O34*1000)-S34/2,(O34*1000)-S34)</f>
        <v>0</v>
      </c>
      <c r="X34" s="426">
        <f>W34*'5'!$E$17</f>
        <v>0</v>
      </c>
      <c r="Y34" s="426">
        <f>W34*'5'!$E$79</f>
        <v>0</v>
      </c>
      <c r="Z34" s="426">
        <f>W34*'5'!$E$80</f>
        <v>0</v>
      </c>
      <c r="AA34" s="473">
        <f>'4'!W30</f>
        <v>0</v>
      </c>
      <c r="AB34" s="473">
        <f>AA34*('5'!$E$9+'5'!$E$10)</f>
        <v>0</v>
      </c>
      <c r="AC34" s="473">
        <f>I34*'5'!$E$19</f>
        <v>0</v>
      </c>
      <c r="AD34" s="473">
        <f>I34*'5'!$E$20</f>
        <v>0</v>
      </c>
      <c r="AE34" s="473">
        <f>AF34*'5'!$E$92</f>
        <v>0</v>
      </c>
      <c r="AF34" s="473">
        <f>IF('5'!$E$8="NO",(((J34+L34)*N34-S34)*'5'!$E$79*(P34+Q34+R34)*'5'!$E$83),(((J34+L34)*N34-S34)*'5'!$E$79*(P34+Q34+R34)*'5'!$E$83)*'5'!$E$87)</f>
        <v>0</v>
      </c>
      <c r="AG34" s="473">
        <f>IF('5'!$E$8="NO",(((K34+M34)*N34-T34)*'5'!$E$79*(P34+Q34+R34)*'5'!$E$83),(((K34+M34)*N34-T34)*'5'!$E$79*(P34+Q34+R34)*'5'!$E$83)*'5'!$E$87)</f>
        <v>0</v>
      </c>
      <c r="AH34" s="473">
        <f>IF('5'!$E$8="NO",(((J34+L34)*N34-S34)*'5'!$E$79*(P34+Q34+R34)*'5'!$E$84),(((J34+L34)*N34-S34)*'5'!$E$79*(P34+Q34+R34)*'5'!$E$84)*'5'!$E$87)</f>
        <v>0</v>
      </c>
      <c r="AI34" s="473">
        <f>IF('5'!$E$8="NO",(X34*'5'!$E$80*(P34+Q34+R34)*'5'!$E$85),(X34*'5'!$E$80*(P34+Q34+R34)*'5'!$E$85)*'5'!$E$87)</f>
        <v>0</v>
      </c>
      <c r="AJ34" s="473">
        <f>IF('5'!$E$8="NO",(X34*'5'!$E$79*(P34+Q34+R34)*'5'!$E$82),(X34*'5'!$E$79*(P34+Q34+R34)*'5'!$E$82)*'5'!$E$87)</f>
        <v>0</v>
      </c>
      <c r="AK34" s="473">
        <f>IF(S34=0,0,J34*N34*'4'!AH30*'5'!$E$68)</f>
        <v>0</v>
      </c>
      <c r="AL34" s="473">
        <f>IF(T34+U34+V34=0,0,(K34+L34+M34)*N34*'4'!AH30*'5'!$E$68)</f>
        <v>0</v>
      </c>
      <c r="AM34" s="473">
        <f>IF(J34+L34=0,0,(J34+L34)*N34-S34)*'5'!$E$69</f>
        <v>0</v>
      </c>
      <c r="AN34" s="473">
        <f>IF(K34+M34=0,0,(K34+M34)*N34-T34)*'5'!$E$69</f>
        <v>0</v>
      </c>
      <c r="AO34" s="473">
        <f>IF(K34=0,0,(D34/'5'!$E$90)*(1+'5'!$E$88))</f>
        <v>0</v>
      </c>
      <c r="AP34" s="473">
        <f>AO34*'5'!$E$89</f>
        <v>0</v>
      </c>
      <c r="AQ34" s="474">
        <f>'4'!X30</f>
        <v>0</v>
      </c>
      <c r="AR34" s="426">
        <f>IF('4'!Z30="CER+TRADING",'17'!N$7*'15'!AQ34*(1-'5'!$E$23),0)+IF('4'!Z30="TRADING",'17'!$N$14*'15'!AQ34*(1-'5'!$E$23),0)+IF('4'!Z30="CER",'17'!$N$21*'15'!AQ34*(1-'5'!$E$23),0)</f>
        <v>0</v>
      </c>
      <c r="AS34" s="426">
        <f>AR34*('5'!$E$24)</f>
        <v>0</v>
      </c>
      <c r="AT34" s="475">
        <f>'4'!AA30</f>
        <v>0</v>
      </c>
      <c r="AU34" s="475">
        <f>AT34*('5'!$E$9+'5'!$E$10)</f>
        <v>0</v>
      </c>
      <c r="AV34" s="475">
        <f>AQ34*'5'!$E$28</f>
        <v>0</v>
      </c>
      <c r="AW34" s="475">
        <f>AQ34*'5'!$E$29</f>
        <v>0</v>
      </c>
      <c r="AX34" s="426">
        <f>IF('4'!Z$3="CER+TRADING",'5'!$E$74*AR34*('17'!N$5/'17'!N$7)+'5'!$E$76*AR34*('17'!N$6/'17'!N$7),0)+IF('4'!Z$3="TRADING",'5'!$E$76*AR34,0)+IF('4'!Z$3="CER",'5'!$E$74*AR34,0)</f>
        <v>0</v>
      </c>
      <c r="AY34" s="475">
        <f>IF('4'!Z$3="CER+TRADING",'5'!$E$75*AS34*('17'!N$5/'17'!N$7)+'5'!$E$77*AS34*('17'!N$6/'17'!N$7),0)+IF('4'!Z$3="TRADING",'5'!$E$77*AS34,0)+IF('4'!Z$3="CER",'5'!$E$75*AS34,0)</f>
        <v>0</v>
      </c>
      <c r="AZ34" s="474">
        <f>'4'!AI30</f>
        <v>0</v>
      </c>
      <c r="BA34" s="476">
        <f>'4'!AK30</f>
        <v>0</v>
      </c>
      <c r="BB34" s="475">
        <f>'4'!AM30</f>
        <v>0</v>
      </c>
      <c r="BC34" s="475">
        <f>BB34*('5'!$E$9+'5'!$E$10)</f>
        <v>0</v>
      </c>
      <c r="BD34" s="475">
        <f>(AZ34*'5'!$E$37)+(BA34*'5'!$E$46)</f>
        <v>0</v>
      </c>
      <c r="BE34" s="475">
        <f>(AZ34*'5'!$E$38)+(BA34*'5'!$E$47)</f>
        <v>0</v>
      </c>
    </row>
    <row r="35" spans="2:57" s="471" customFormat="1" ht="11">
      <c r="B35" s="472">
        <f>'4'!H31</f>
        <v>0</v>
      </c>
      <c r="C35" s="473">
        <f>'4'!Q31</f>
        <v>0</v>
      </c>
      <c r="D35" s="473">
        <f>'4'!W31</f>
        <v>0</v>
      </c>
      <c r="E35" s="473">
        <f>IF('4'!S31="DETENZIONE",'4'!W31,IF('4'!S31=0,'4'!W31,0))</f>
        <v>0</v>
      </c>
      <c r="F35" s="473">
        <f>IF('4'!S31="NOLEGGIO",'4'!W31,0)</f>
        <v>0</v>
      </c>
      <c r="G35" s="473">
        <f>IF('4'!S31="CESSIONE AUTOCONSUMO",'4'!W31,0)</f>
        <v>0</v>
      </c>
      <c r="H35" s="473">
        <f>IF('4'!S31="COMPENSAZIONE",'4'!W31,0)</f>
        <v>0</v>
      </c>
      <c r="I35" s="474">
        <f>'4'!T31</f>
        <v>0</v>
      </c>
      <c r="J35" s="474">
        <f>IF('4'!S31="DETENZIONE",'4'!T31,IF('4'!S31=0,'4'!T31,0))</f>
        <v>0</v>
      </c>
      <c r="K35" s="474">
        <f>IF('4'!S31="NOLEGGIO",'4'!T31,0)</f>
        <v>0</v>
      </c>
      <c r="L35" s="474">
        <f>IF('4'!S31="CESSIONE AUTOCONSUMO",'4'!T31,0)</f>
        <v>0</v>
      </c>
      <c r="M35" s="474">
        <f>IF('4'!S31="COMPENSAZIONE",'4'!T31,0)</f>
        <v>0</v>
      </c>
      <c r="N35" s="426">
        <f>'4'!U31</f>
        <v>0</v>
      </c>
      <c r="O35" s="426">
        <f t="shared" si="2"/>
        <v>0</v>
      </c>
      <c r="P35" s="426">
        <f t="shared" si="1"/>
        <v>0</v>
      </c>
      <c r="Q35" s="426">
        <f>IF(I35=0,0,IF('13'!$C$4&gt;=0.18,0,IF(AND('13'!$C$4&gt;0.14,'13'!$C$4&lt;0.18),0.18-'13'!$C$4,IF('13'!$C$4&lt;=0.14,0.04))))</f>
        <v>0</v>
      </c>
      <c r="R35" s="429">
        <f>IF(I35=0,0,IF('5'!$E$7="NORD",0.01,IF('5'!$E$7="CENTRO",0.004,0)))</f>
        <v>0</v>
      </c>
      <c r="S35" s="426">
        <f>IF(J35=0,0,O35*('4'!AH31))*1000</f>
        <v>0</v>
      </c>
      <c r="T35" s="426">
        <f>IF(K35=0,0,O35*('4'!AH31))*1000</f>
        <v>0</v>
      </c>
      <c r="U35" s="426">
        <f>IF(L35=0,0,O35*('4'!AH31))*1000</f>
        <v>0</v>
      </c>
      <c r="V35" s="426">
        <f>IF(M35=0,0,O35*('4'!AH31))*1000</f>
        <v>0</v>
      </c>
      <c r="W35" s="426">
        <f>IF('4'!AC31*'4'!X31&gt;0,(O35*1000)-S35/2,(O35*1000)-S35)</f>
        <v>0</v>
      </c>
      <c r="X35" s="426">
        <f>W35*'5'!$E$17</f>
        <v>0</v>
      </c>
      <c r="Y35" s="426">
        <f>W35*'5'!$E$79</f>
        <v>0</v>
      </c>
      <c r="Z35" s="426">
        <f>W35*'5'!$E$80</f>
        <v>0</v>
      </c>
      <c r="AA35" s="473">
        <f>'4'!W31</f>
        <v>0</v>
      </c>
      <c r="AB35" s="473">
        <f>AA35*('5'!$E$9+'5'!$E$10)</f>
        <v>0</v>
      </c>
      <c r="AC35" s="473">
        <f>I35*'5'!$E$19</f>
        <v>0</v>
      </c>
      <c r="AD35" s="473">
        <f>I35*'5'!$E$20</f>
        <v>0</v>
      </c>
      <c r="AE35" s="473">
        <f>AF35*'5'!$E$92</f>
        <v>0</v>
      </c>
      <c r="AF35" s="473">
        <f>IF('5'!$E$8="NO",(((J35+L35)*N35-S35)*'5'!$E$79*(P35+Q35+R35)*'5'!$E$83),(((J35+L35)*N35-S35)*'5'!$E$79*(P35+Q35+R35)*'5'!$E$83)*'5'!$E$87)</f>
        <v>0</v>
      </c>
      <c r="AG35" s="473">
        <f>IF('5'!$E$8="NO",(((K35+M35)*N35-T35)*'5'!$E$79*(P35+Q35+R35)*'5'!$E$83),(((K35+M35)*N35-T35)*'5'!$E$79*(P35+Q35+R35)*'5'!$E$83)*'5'!$E$87)</f>
        <v>0</v>
      </c>
      <c r="AH35" s="473">
        <f>IF('5'!$E$8="NO",(((J35+L35)*N35-S35)*'5'!$E$79*(P35+Q35+R35)*'5'!$E$84),(((J35+L35)*N35-S35)*'5'!$E$79*(P35+Q35+R35)*'5'!$E$84)*'5'!$E$87)</f>
        <v>0</v>
      </c>
      <c r="AI35" s="473">
        <f>IF('5'!$E$8="NO",(X35*'5'!$E$80*(P35+Q35+R35)*'5'!$E$85),(X35*'5'!$E$80*(P35+Q35+R35)*'5'!$E$85)*'5'!$E$87)</f>
        <v>0</v>
      </c>
      <c r="AJ35" s="473">
        <f>IF('5'!$E$8="NO",(X35*'5'!$E$79*(P35+Q35+R35)*'5'!$E$82),(X35*'5'!$E$79*(P35+Q35+R35)*'5'!$E$82)*'5'!$E$87)</f>
        <v>0</v>
      </c>
      <c r="AK35" s="473">
        <f>IF(S35=0,0,J35*N35*'4'!AH31*'5'!$E$68)</f>
        <v>0</v>
      </c>
      <c r="AL35" s="473">
        <f>IF(T35+U35+V35=0,0,(K35+L35+M35)*N35*'4'!AH31*'5'!$E$68)</f>
        <v>0</v>
      </c>
      <c r="AM35" s="473">
        <f>IF(J35+L35=0,0,(J35+L35)*N35-S35)*'5'!$E$69</f>
        <v>0</v>
      </c>
      <c r="AN35" s="473">
        <f>IF(K35+M35=0,0,(K35+M35)*N35-T35)*'5'!$E$69</f>
        <v>0</v>
      </c>
      <c r="AO35" s="473">
        <f>IF(K35=0,0,(D35/'5'!$E$90)*(1+'5'!$E$88))</f>
        <v>0</v>
      </c>
      <c r="AP35" s="473">
        <f>AO35*'5'!$E$89</f>
        <v>0</v>
      </c>
      <c r="AQ35" s="474">
        <f>'4'!X31</f>
        <v>0</v>
      </c>
      <c r="AR35" s="426">
        <f>IF('4'!Z31="CER+TRADING",'17'!N$7*'15'!AQ35*(1-'5'!$E$23),0)+IF('4'!Z31="TRADING",'17'!$N$14*'15'!AQ35*(1-'5'!$E$23),0)+IF('4'!Z31="CER",'17'!$N$21*'15'!AQ35*(1-'5'!$E$23),0)</f>
        <v>0</v>
      </c>
      <c r="AS35" s="426">
        <f>AR35*('5'!$E$24)</f>
        <v>0</v>
      </c>
      <c r="AT35" s="475">
        <f>'4'!AA31</f>
        <v>0</v>
      </c>
      <c r="AU35" s="475">
        <f>AT35*('5'!$E$9+'5'!$E$10)</f>
        <v>0</v>
      </c>
      <c r="AV35" s="475">
        <f>AQ35*'5'!$E$28</f>
        <v>0</v>
      </c>
      <c r="AW35" s="475">
        <f>AQ35*'5'!$E$29</f>
        <v>0</v>
      </c>
      <c r="AX35" s="426">
        <f>IF('4'!Z$3="CER+TRADING",'5'!$E$74*AR35*('17'!N$5/'17'!N$7)+'5'!$E$76*AR35*('17'!N$6/'17'!N$7),0)+IF('4'!Z$3="TRADING",'5'!$E$76*AR35,0)+IF('4'!Z$3="CER",'5'!$E$74*AR35,0)</f>
        <v>0</v>
      </c>
      <c r="AY35" s="475">
        <f>IF('4'!Z$3="CER+TRADING",'5'!$E$75*AS35*('17'!N$5/'17'!N$7)+'5'!$E$77*AS35*('17'!N$6/'17'!N$7),0)+IF('4'!Z$3="TRADING",'5'!$E$77*AS35,0)+IF('4'!Z$3="CER",'5'!$E$75*AS35,0)</f>
        <v>0</v>
      </c>
      <c r="AZ35" s="474">
        <f>'4'!AI31</f>
        <v>0</v>
      </c>
      <c r="BA35" s="476">
        <f>'4'!AK31</f>
        <v>0</v>
      </c>
      <c r="BB35" s="475">
        <f>'4'!AM31</f>
        <v>0</v>
      </c>
      <c r="BC35" s="475">
        <f>BB35*('5'!$E$9+'5'!$E$10)</f>
        <v>0</v>
      </c>
      <c r="BD35" s="475">
        <f>(AZ35*'5'!$E$37)+(BA35*'5'!$E$46)</f>
        <v>0</v>
      </c>
      <c r="BE35" s="475">
        <f>(AZ35*'5'!$E$38)+(BA35*'5'!$E$47)</f>
        <v>0</v>
      </c>
    </row>
    <row r="36" spans="2:57" s="471" customFormat="1" ht="11">
      <c r="B36" s="472">
        <f>'4'!H32</f>
        <v>0</v>
      </c>
      <c r="C36" s="473">
        <f>'4'!Q32</f>
        <v>0</v>
      </c>
      <c r="D36" s="473">
        <f>'4'!W32</f>
        <v>0</v>
      </c>
      <c r="E36" s="473">
        <f>IF('4'!S32="DETENZIONE",'4'!W32,IF('4'!S32=0,'4'!W32,0))</f>
        <v>0</v>
      </c>
      <c r="F36" s="473">
        <f>IF('4'!S32="NOLEGGIO",'4'!W32,0)</f>
        <v>0</v>
      </c>
      <c r="G36" s="473">
        <f>IF('4'!S32="CESSIONE AUTOCONSUMO",'4'!W32,0)</f>
        <v>0</v>
      </c>
      <c r="H36" s="473">
        <f>IF('4'!S32="COMPENSAZIONE",'4'!W32,0)</f>
        <v>0</v>
      </c>
      <c r="I36" s="474">
        <f>'4'!T32</f>
        <v>0</v>
      </c>
      <c r="J36" s="474">
        <f>IF('4'!S32="DETENZIONE",'4'!T32,IF('4'!S32=0,'4'!T32,0))</f>
        <v>0</v>
      </c>
      <c r="K36" s="474">
        <f>IF('4'!S32="NOLEGGIO",'4'!T32,0)</f>
        <v>0</v>
      </c>
      <c r="L36" s="474">
        <f>IF('4'!S32="CESSIONE AUTOCONSUMO",'4'!T32,0)</f>
        <v>0</v>
      </c>
      <c r="M36" s="474">
        <f>IF('4'!S32="COMPENSAZIONE",'4'!T32,0)</f>
        <v>0</v>
      </c>
      <c r="N36" s="426">
        <f>'4'!U32</f>
        <v>0</v>
      </c>
      <c r="O36" s="426">
        <f t="shared" si="2"/>
        <v>0</v>
      </c>
      <c r="P36" s="426">
        <f t="shared" si="1"/>
        <v>0</v>
      </c>
      <c r="Q36" s="426">
        <f>IF(I36=0,0,IF('13'!$C$4&gt;=0.18,0,IF(AND('13'!$C$4&gt;0.14,'13'!$C$4&lt;0.18),0.18-'13'!$C$4,IF('13'!$C$4&lt;=0.14,0.04))))</f>
        <v>0</v>
      </c>
      <c r="R36" s="429">
        <f>IF(I36=0,0,IF('5'!$E$7="NORD",0.01,IF('5'!$E$7="CENTRO",0.004,0)))</f>
        <v>0</v>
      </c>
      <c r="S36" s="426">
        <f>IF(J36=0,0,O36*('4'!AH32))*1000</f>
        <v>0</v>
      </c>
      <c r="T36" s="426">
        <f>IF(K36=0,0,O36*('4'!AH32))*1000</f>
        <v>0</v>
      </c>
      <c r="U36" s="426">
        <f>IF(L36=0,0,O36*('4'!AH32))*1000</f>
        <v>0</v>
      </c>
      <c r="V36" s="426">
        <f>IF(M36=0,0,O36*('4'!AH32))*1000</f>
        <v>0</v>
      </c>
      <c r="W36" s="426">
        <f>IF('4'!AC32*'4'!X32&gt;0,(O36*1000)-S36/2,(O36*1000)-S36)</f>
        <v>0</v>
      </c>
      <c r="X36" s="426">
        <f>W36*'5'!$E$17</f>
        <v>0</v>
      </c>
      <c r="Y36" s="426">
        <f>W36*'5'!$E$79</f>
        <v>0</v>
      </c>
      <c r="Z36" s="426">
        <f>W36*'5'!$E$80</f>
        <v>0</v>
      </c>
      <c r="AA36" s="473">
        <f>'4'!W32</f>
        <v>0</v>
      </c>
      <c r="AB36" s="473">
        <f>AA36*('5'!$E$9+'5'!$E$10)</f>
        <v>0</v>
      </c>
      <c r="AC36" s="473">
        <f>I36*'5'!$E$19</f>
        <v>0</v>
      </c>
      <c r="AD36" s="473">
        <f>I36*'5'!$E$20</f>
        <v>0</v>
      </c>
      <c r="AE36" s="473">
        <f>AF36*'5'!$E$92</f>
        <v>0</v>
      </c>
      <c r="AF36" s="473">
        <f>IF('5'!$E$8="NO",(((J36+L36)*N36-S36)*'5'!$E$79*(P36+Q36+R36)*'5'!$E$83),(((J36+L36)*N36-S36)*'5'!$E$79*(P36+Q36+R36)*'5'!$E$83)*'5'!$E$87)</f>
        <v>0</v>
      </c>
      <c r="AG36" s="473">
        <f>IF('5'!$E$8="NO",(((K36+M36)*N36-T36)*'5'!$E$79*(P36+Q36+R36)*'5'!$E$83),(((K36+M36)*N36-T36)*'5'!$E$79*(P36+Q36+R36)*'5'!$E$83)*'5'!$E$87)</f>
        <v>0</v>
      </c>
      <c r="AH36" s="473">
        <f>IF('5'!$E$8="NO",(((J36+L36)*N36-S36)*'5'!$E$79*(P36+Q36+R36)*'5'!$E$84),(((J36+L36)*N36-S36)*'5'!$E$79*(P36+Q36+R36)*'5'!$E$84)*'5'!$E$87)</f>
        <v>0</v>
      </c>
      <c r="AI36" s="473">
        <f>IF('5'!$E$8="NO",(X36*'5'!$E$80*(P36+Q36+R36)*'5'!$E$85),(X36*'5'!$E$80*(P36+Q36+R36)*'5'!$E$85)*'5'!$E$87)</f>
        <v>0</v>
      </c>
      <c r="AJ36" s="473">
        <f>IF('5'!$E$8="NO",(X36*'5'!$E$79*(P36+Q36+R36)*'5'!$E$82),(X36*'5'!$E$79*(P36+Q36+R36)*'5'!$E$82)*'5'!$E$87)</f>
        <v>0</v>
      </c>
      <c r="AK36" s="473">
        <f>IF(S36=0,0,J36*N36*'4'!AH32*'5'!$E$68)</f>
        <v>0</v>
      </c>
      <c r="AL36" s="473">
        <f>IF(T36+U36+V36=0,0,(K36+L36+M36)*N36*'4'!AH32*'5'!$E$68)</f>
        <v>0</v>
      </c>
      <c r="AM36" s="473">
        <f>IF(J36+L36=0,0,(J36+L36)*N36-S36)*'5'!$E$69</f>
        <v>0</v>
      </c>
      <c r="AN36" s="473">
        <f>IF(K36+M36=0,0,(K36+M36)*N36-T36)*'5'!$E$69</f>
        <v>0</v>
      </c>
      <c r="AO36" s="473">
        <f>IF(K36=0,0,(D36/'5'!$E$90)*(1+'5'!$E$88))</f>
        <v>0</v>
      </c>
      <c r="AP36" s="473">
        <f>AO36*'5'!$E$89</f>
        <v>0</v>
      </c>
      <c r="AQ36" s="474">
        <f>'4'!X32</f>
        <v>0</v>
      </c>
      <c r="AR36" s="426">
        <f>IF('4'!Z32="CER+TRADING",'17'!N$7*'15'!AQ36*(1-'5'!$E$23),0)+IF('4'!Z32="TRADING",'17'!$N$14*'15'!AQ36*(1-'5'!$E$23),0)+IF('4'!Z32="CER",'17'!$N$21*'15'!AQ36*(1-'5'!$E$23),0)</f>
        <v>0</v>
      </c>
      <c r="AS36" s="426">
        <f>AR36*('5'!$E$24)</f>
        <v>0</v>
      </c>
      <c r="AT36" s="475">
        <f>'4'!AA32</f>
        <v>0</v>
      </c>
      <c r="AU36" s="475">
        <f>AT36*('5'!$E$9+'5'!$E$10)</f>
        <v>0</v>
      </c>
      <c r="AV36" s="475">
        <f>AQ36*'5'!$E$28</f>
        <v>0</v>
      </c>
      <c r="AW36" s="475">
        <f>AQ36*'5'!$E$29</f>
        <v>0</v>
      </c>
      <c r="AX36" s="426">
        <f>IF('4'!Z$3="CER+TRADING",'5'!$E$74*AR36*('17'!N$5/'17'!N$7)+'5'!$E$76*AR36*('17'!N$6/'17'!N$7),0)+IF('4'!Z$3="TRADING",'5'!$E$76*AR36,0)+IF('4'!Z$3="CER",'5'!$E$74*AR36,0)</f>
        <v>0</v>
      </c>
      <c r="AY36" s="475">
        <f>IF('4'!Z$3="CER+TRADING",'5'!$E$75*AS36*('17'!N$5/'17'!N$7)+'5'!$E$77*AS36*('17'!N$6/'17'!N$7),0)+IF('4'!Z$3="TRADING",'5'!$E$77*AS36,0)+IF('4'!Z$3="CER",'5'!$E$75*AS36,0)</f>
        <v>0</v>
      </c>
      <c r="AZ36" s="474">
        <f>'4'!AI32</f>
        <v>0</v>
      </c>
      <c r="BA36" s="476">
        <f>'4'!AK32</f>
        <v>0</v>
      </c>
      <c r="BB36" s="475">
        <f>'4'!AM32</f>
        <v>0</v>
      </c>
      <c r="BC36" s="475">
        <f>BB36*('5'!$E$9+'5'!$E$10)</f>
        <v>0</v>
      </c>
      <c r="BD36" s="475">
        <f>(AZ36*'5'!$E$37)+(BA36*'5'!$E$46)</f>
        <v>0</v>
      </c>
      <c r="BE36" s="475">
        <f>(AZ36*'5'!$E$38)+(BA36*'5'!$E$47)</f>
        <v>0</v>
      </c>
    </row>
    <row r="37" spans="2:57" s="471" customFormat="1" ht="20.25" customHeight="1">
      <c r="B37" s="467"/>
      <c r="C37" s="477">
        <f t="shared" ref="C37:M37" si="3">SUM(C7:C36)</f>
        <v>0</v>
      </c>
      <c r="D37" s="477" t="e">
        <f t="shared" si="3"/>
        <v>#DIV/0!</v>
      </c>
      <c r="E37" s="477" t="e">
        <f t="shared" si="3"/>
        <v>#DIV/0!</v>
      </c>
      <c r="F37" s="477">
        <f t="shared" si="3"/>
        <v>0</v>
      </c>
      <c r="G37" s="477">
        <f t="shared" si="3"/>
        <v>0</v>
      </c>
      <c r="H37" s="477">
        <f t="shared" si="3"/>
        <v>0</v>
      </c>
      <c r="I37" s="477">
        <f t="shared" si="3"/>
        <v>0</v>
      </c>
      <c r="J37" s="477">
        <f t="shared" si="3"/>
        <v>0</v>
      </c>
      <c r="K37" s="477">
        <f t="shared" si="3"/>
        <v>0</v>
      </c>
      <c r="L37" s="477">
        <f t="shared" si="3"/>
        <v>0</v>
      </c>
      <c r="M37" s="477">
        <f t="shared" si="3"/>
        <v>0</v>
      </c>
      <c r="N37" s="477">
        <f>AVERAGE(N7:N36)</f>
        <v>46.666666666666664</v>
      </c>
      <c r="O37" s="477">
        <f>SUM(O7:O36)</f>
        <v>0</v>
      </c>
      <c r="P37" s="478">
        <f>IF(SUM(P7:P36)=0,0,AVERAGEIF(P7:P36,"&gt;0"))</f>
        <v>0</v>
      </c>
      <c r="Q37" s="478">
        <f>IF(SUM(Q7:Q36)=0,0,AVERAGEIF(Q7:Q36,"&gt;0"))</f>
        <v>0</v>
      </c>
      <c r="R37" s="479">
        <f>IF(SUM(R7:R36)=0,0,AVERAGEIF(R7:R36,"&gt;0"))</f>
        <v>0</v>
      </c>
      <c r="S37" s="477">
        <f t="shared" ref="S37:BE37" si="4">SUM(S7:S36)</f>
        <v>0</v>
      </c>
      <c r="T37" s="477">
        <f t="shared" si="4"/>
        <v>0</v>
      </c>
      <c r="U37" s="477">
        <f t="shared" si="4"/>
        <v>0</v>
      </c>
      <c r="V37" s="477">
        <f t="shared" si="4"/>
        <v>0</v>
      </c>
      <c r="W37" s="477">
        <f t="shared" si="4"/>
        <v>0</v>
      </c>
      <c r="X37" s="477">
        <f t="shared" si="4"/>
        <v>0</v>
      </c>
      <c r="Y37" s="477">
        <f t="shared" si="4"/>
        <v>0</v>
      </c>
      <c r="Z37" s="477">
        <f t="shared" si="4"/>
        <v>0</v>
      </c>
      <c r="AA37" s="480" t="e">
        <f t="shared" si="4"/>
        <v>#DIV/0!</v>
      </c>
      <c r="AB37" s="480" t="e">
        <f t="shared" si="4"/>
        <v>#DIV/0!</v>
      </c>
      <c r="AC37" s="480">
        <f t="shared" si="4"/>
        <v>0</v>
      </c>
      <c r="AD37" s="480">
        <f t="shared" si="4"/>
        <v>0</v>
      </c>
      <c r="AE37" s="480">
        <f t="shared" si="4"/>
        <v>0</v>
      </c>
      <c r="AF37" s="480">
        <f t="shared" si="4"/>
        <v>0</v>
      </c>
      <c r="AG37" s="480">
        <f t="shared" si="4"/>
        <v>0</v>
      </c>
      <c r="AH37" s="480">
        <f t="shared" si="4"/>
        <v>0</v>
      </c>
      <c r="AI37" s="480">
        <f t="shared" si="4"/>
        <v>0</v>
      </c>
      <c r="AJ37" s="480">
        <f t="shared" si="4"/>
        <v>0</v>
      </c>
      <c r="AK37" s="480">
        <f t="shared" si="4"/>
        <v>0</v>
      </c>
      <c r="AL37" s="480">
        <f t="shared" si="4"/>
        <v>0</v>
      </c>
      <c r="AM37" s="480">
        <f t="shared" si="4"/>
        <v>0</v>
      </c>
      <c r="AN37" s="480">
        <f t="shared" si="4"/>
        <v>0</v>
      </c>
      <c r="AO37" s="480">
        <f t="shared" si="4"/>
        <v>0</v>
      </c>
      <c r="AP37" s="480">
        <f t="shared" si="4"/>
        <v>0</v>
      </c>
      <c r="AQ37" s="477">
        <f t="shared" si="4"/>
        <v>0</v>
      </c>
      <c r="AR37" s="477">
        <f t="shared" si="4"/>
        <v>0</v>
      </c>
      <c r="AS37" s="477">
        <f t="shared" si="4"/>
        <v>0</v>
      </c>
      <c r="AT37" s="481">
        <f t="shared" si="4"/>
        <v>0</v>
      </c>
      <c r="AU37" s="481">
        <f t="shared" si="4"/>
        <v>0</v>
      </c>
      <c r="AV37" s="481">
        <f t="shared" si="4"/>
        <v>0</v>
      </c>
      <c r="AW37" s="481">
        <f t="shared" si="4"/>
        <v>0</v>
      </c>
      <c r="AX37" s="477">
        <f t="shared" si="4"/>
        <v>0</v>
      </c>
      <c r="AY37" s="481">
        <f t="shared" si="4"/>
        <v>0</v>
      </c>
      <c r="AZ37" s="481">
        <f t="shared" si="4"/>
        <v>0</v>
      </c>
      <c r="BA37" s="481">
        <f t="shared" si="4"/>
        <v>0</v>
      </c>
      <c r="BB37" s="481">
        <f t="shared" si="4"/>
        <v>0</v>
      </c>
      <c r="BC37" s="481">
        <f t="shared" si="4"/>
        <v>0</v>
      </c>
      <c r="BD37" s="481">
        <f t="shared" si="4"/>
        <v>0</v>
      </c>
      <c r="BE37" s="481">
        <f t="shared" si="4"/>
        <v>0</v>
      </c>
    </row>
    <row r="49" s="464" customFormat="1"/>
    <row r="50" s="464" customFormat="1"/>
    <row r="51" s="464" customFormat="1"/>
    <row r="52" s="464" customFormat="1"/>
    <row r="53" s="464" customFormat="1"/>
    <row r="54" s="464" customFormat="1"/>
    <row r="55" s="464" customFormat="1"/>
    <row r="56" s="464" customFormat="1"/>
    <row r="57" s="464" customFormat="1"/>
    <row r="58" s="464" customFormat="1"/>
    <row r="59" s="464" customFormat="1"/>
    <row r="60" s="464" customFormat="1"/>
    <row r="61" s="464" customFormat="1"/>
    <row r="62" s="464" customFormat="1"/>
    <row r="63" s="464" customFormat="1"/>
    <row r="64" s="464" customFormat="1"/>
    <row r="65" s="464" customFormat="1"/>
    <row r="66" s="464" customFormat="1"/>
    <row r="67" s="464" customFormat="1"/>
    <row r="68" s="464" customFormat="1"/>
    <row r="69" s="464" customFormat="1"/>
    <row r="70" s="464" customFormat="1"/>
    <row r="71" s="464" customFormat="1"/>
    <row r="72" s="464" customFormat="1"/>
    <row r="73" s="464" customFormat="1"/>
    <row r="74" s="464" customFormat="1"/>
    <row r="75" s="464" customFormat="1"/>
    <row r="76" s="464" customFormat="1"/>
    <row r="77" s="464" customFormat="1"/>
    <row r="78" s="464" customFormat="1"/>
    <row r="79" s="464" customFormat="1"/>
    <row r="80" s="464" customFormat="1"/>
    <row r="81" s="464" customFormat="1"/>
    <row r="82" s="464" customFormat="1"/>
    <row r="83" s="464" customFormat="1"/>
    <row r="84" s="464" customFormat="1"/>
    <row r="85" s="464" customFormat="1"/>
    <row r="86" s="464" customFormat="1"/>
    <row r="87" s="464" customFormat="1"/>
    <row r="88" s="464" customFormat="1"/>
    <row r="89" s="464" customFormat="1"/>
    <row r="90" s="464" customFormat="1"/>
    <row r="91" s="464" customFormat="1"/>
    <row r="92" s="464" customFormat="1"/>
    <row r="93" s="464" customFormat="1"/>
    <row r="94" s="464" customFormat="1"/>
    <row r="95" s="464" customFormat="1"/>
    <row r="96" s="464" customFormat="1"/>
    <row r="97" s="464" customFormat="1"/>
    <row r="98" s="464" customFormat="1"/>
    <row r="99" s="464" customFormat="1"/>
    <row r="100" s="464" customFormat="1"/>
    <row r="101" s="464" customFormat="1"/>
    <row r="102" s="464" customFormat="1"/>
    <row r="103" s="464" customFormat="1"/>
    <row r="104" s="464" customFormat="1"/>
    <row r="105" s="464" customFormat="1"/>
    <row r="106" s="464" customFormat="1"/>
    <row r="107" s="464" customFormat="1"/>
    <row r="108" s="464" customFormat="1"/>
    <row r="109" s="464" customFormat="1"/>
    <row r="110" s="464" customFormat="1"/>
    <row r="111" s="464" customFormat="1"/>
    <row r="112" s="464" customFormat="1"/>
    <row r="113" s="464" customFormat="1"/>
    <row r="114" s="464" customFormat="1"/>
    <row r="115" s="464" customFormat="1"/>
    <row r="116" s="464" customFormat="1"/>
    <row r="117" s="464" customFormat="1"/>
    <row r="118" s="464" customFormat="1"/>
    <row r="119" s="464" customFormat="1"/>
    <row r="120" s="464" customFormat="1"/>
    <row r="121" s="464" customFormat="1"/>
    <row r="122" s="464" customFormat="1"/>
    <row r="123" s="464" customFormat="1"/>
    <row r="124" s="464" customFormat="1"/>
    <row r="125" s="464" customFormat="1"/>
    <row r="126" s="464" customFormat="1"/>
    <row r="127" s="464" customFormat="1"/>
    <row r="128" s="464" customFormat="1"/>
    <row r="129" s="464" customFormat="1"/>
    <row r="130" s="464" customFormat="1"/>
    <row r="131" s="464" customFormat="1"/>
    <row r="132" s="464" customFormat="1"/>
    <row r="133" s="464" customFormat="1"/>
    <row r="134" s="464" customFormat="1"/>
    <row r="135" s="464" customFormat="1"/>
    <row r="136" s="464" customFormat="1"/>
    <row r="137" s="464" customFormat="1"/>
    <row r="138" s="464" customFormat="1"/>
    <row r="139" s="464" customFormat="1"/>
    <row r="140" s="464" customFormat="1"/>
    <row r="141" s="464" customFormat="1"/>
    <row r="142" s="464" customFormat="1"/>
    <row r="143" s="464" customFormat="1"/>
    <row r="144" s="464" customFormat="1"/>
    <row r="145" s="464" customFormat="1"/>
    <row r="146" s="464" customFormat="1"/>
    <row r="147" s="464" customFormat="1"/>
    <row r="148" s="464" customFormat="1"/>
    <row r="149" s="464" customFormat="1"/>
    <row r="150" s="464" customFormat="1"/>
    <row r="151" s="464" customFormat="1"/>
    <row r="152" s="464" customFormat="1"/>
    <row r="153" s="464" customFormat="1"/>
    <row r="154" s="464" customFormat="1"/>
    <row r="155" s="464" customFormat="1"/>
    <row r="156" s="464" customFormat="1"/>
    <row r="157" s="464" customFormat="1"/>
    <row r="158" s="464" customFormat="1"/>
    <row r="159" s="464" customFormat="1"/>
    <row r="160" s="464" customFormat="1"/>
    <row r="161" s="464" customFormat="1"/>
    <row r="162" s="464" customFormat="1"/>
    <row r="163" s="464" customFormat="1"/>
    <row r="164" s="464" customFormat="1"/>
    <row r="165" s="464" customFormat="1"/>
    <row r="166" s="464" customFormat="1"/>
    <row r="167" s="464" customFormat="1"/>
    <row r="168" s="464" customFormat="1"/>
    <row r="169" s="464" customFormat="1"/>
    <row r="170" s="464" customFormat="1"/>
    <row r="171" s="464" customFormat="1"/>
    <row r="172" s="464" customFormat="1"/>
    <row r="173" s="464" customFormat="1"/>
    <row r="174" s="464" customFormat="1"/>
    <row r="175" s="464" customFormat="1"/>
    <row r="176" s="464" customFormat="1"/>
    <row r="177" s="464" customFormat="1"/>
    <row r="178" s="464" customFormat="1"/>
    <row r="179" s="464" customFormat="1"/>
    <row r="180" s="464" customFormat="1"/>
    <row r="181" s="464" customFormat="1"/>
    <row r="182" s="464" customFormat="1"/>
    <row r="183" s="464" customFormat="1"/>
    <row r="184" s="464" customFormat="1"/>
    <row r="185" s="464" customFormat="1"/>
    <row r="186" s="464" customFormat="1"/>
    <row r="187" s="464" customFormat="1"/>
    <row r="188" s="464" customFormat="1"/>
    <row r="189" s="464" customFormat="1"/>
    <row r="190" s="464" customFormat="1"/>
    <row r="191" s="464" customFormat="1"/>
    <row r="192" s="464" customFormat="1"/>
    <row r="193" s="464" customFormat="1"/>
    <row r="194" s="464" customFormat="1"/>
    <row r="195" s="464" customFormat="1"/>
    <row r="196" s="464" customFormat="1"/>
    <row r="197" s="464" customFormat="1"/>
    <row r="198" s="464" customFormat="1"/>
    <row r="199" s="464" customFormat="1"/>
    <row r="200" s="464" customFormat="1"/>
    <row r="201" s="464" customFormat="1"/>
    <row r="202" s="464" customFormat="1"/>
    <row r="203" s="464" customFormat="1"/>
    <row r="204" s="464" customFormat="1"/>
    <row r="205" s="464" customFormat="1"/>
    <row r="206" s="464" customFormat="1"/>
    <row r="207" s="464" customFormat="1"/>
    <row r="208" s="464" customFormat="1"/>
    <row r="209" s="464" customFormat="1"/>
    <row r="210" s="464" customFormat="1"/>
    <row r="211" s="464" customFormat="1"/>
    <row r="212" s="464" customFormat="1"/>
    <row r="213" s="464" customFormat="1"/>
    <row r="214" s="464" customFormat="1"/>
    <row r="215" s="464" customFormat="1"/>
    <row r="216" s="464" customFormat="1"/>
    <row r="217" s="464" customFormat="1"/>
    <row r="218" s="464" customFormat="1"/>
    <row r="219" s="464" customFormat="1"/>
    <row r="220" s="464" customFormat="1"/>
    <row r="221" s="464" customFormat="1"/>
    <row r="222" s="464" customFormat="1"/>
    <row r="223" s="464" customFormat="1"/>
    <row r="224" s="464" customFormat="1"/>
    <row r="225" s="464" customFormat="1"/>
    <row r="226" s="464" customFormat="1"/>
    <row r="227" s="464" customFormat="1"/>
    <row r="228" s="464" customFormat="1"/>
    <row r="229" s="464" customFormat="1"/>
    <row r="230" s="464" customFormat="1"/>
    <row r="231" s="464" customFormat="1"/>
    <row r="232" s="464" customFormat="1"/>
    <row r="233" s="464" customFormat="1"/>
    <row r="234" s="464" customFormat="1"/>
    <row r="235" s="464" customFormat="1"/>
    <row r="236" s="464" customFormat="1"/>
    <row r="237" s="464" customFormat="1"/>
    <row r="238" s="464" customFormat="1"/>
    <row r="239" s="464" customFormat="1"/>
    <row r="240" s="464" customFormat="1"/>
    <row r="241" s="464" customFormat="1"/>
    <row r="242" s="464" customFormat="1"/>
    <row r="243" s="464" customFormat="1"/>
    <row r="244" s="464" customFormat="1"/>
    <row r="245" s="464" customFormat="1"/>
    <row r="246" s="464" customFormat="1"/>
    <row r="247" s="464" customFormat="1"/>
    <row r="248" s="464" customFormat="1"/>
    <row r="249" s="464" customFormat="1"/>
    <row r="250" s="464" customFormat="1"/>
    <row r="251" s="464" customFormat="1"/>
    <row r="252" s="464" customFormat="1"/>
    <row r="253" s="464" customFormat="1"/>
    <row r="254" s="464" customFormat="1"/>
    <row r="255" s="464" customFormat="1"/>
    <row r="256" s="464" customFormat="1"/>
    <row r="257" s="464" customFormat="1"/>
    <row r="258" s="464" customFormat="1"/>
    <row r="259" s="464" customFormat="1"/>
    <row r="260" s="464" customFormat="1"/>
    <row r="261" s="464" customFormat="1"/>
    <row r="262" s="464" customFormat="1"/>
    <row r="263" s="464" customFormat="1"/>
    <row r="264" s="464" customFormat="1"/>
    <row r="265" s="464" customFormat="1"/>
    <row r="266" s="464" customFormat="1"/>
    <row r="267" s="464" customFormat="1"/>
    <row r="268" s="464" customFormat="1"/>
    <row r="269" s="464" customFormat="1"/>
    <row r="270" s="464" customFormat="1"/>
    <row r="271" s="464" customFormat="1"/>
    <row r="272" s="464" customFormat="1"/>
    <row r="273" s="464" customFormat="1"/>
    <row r="274" s="464" customFormat="1"/>
    <row r="275" s="464" customFormat="1"/>
    <row r="276" s="464" customFormat="1"/>
    <row r="277" s="464" customFormat="1"/>
    <row r="278" s="464" customFormat="1"/>
    <row r="279" s="464" customFormat="1"/>
    <row r="280" s="464" customFormat="1"/>
    <row r="281" s="464" customFormat="1"/>
    <row r="282" s="464" customFormat="1"/>
    <row r="283" s="464" customFormat="1"/>
    <row r="284" s="464" customFormat="1"/>
    <row r="285" s="464" customFormat="1"/>
    <row r="286" s="464" customFormat="1"/>
    <row r="287" s="464" customFormat="1"/>
    <row r="288" s="464" customFormat="1"/>
    <row r="289" s="464" customFormat="1"/>
    <row r="290" s="464" customFormat="1"/>
    <row r="291" s="464" customFormat="1"/>
    <row r="292" s="464" customFormat="1"/>
    <row r="293" s="464" customFormat="1"/>
    <row r="294" s="464" customFormat="1"/>
    <row r="295" s="464" customFormat="1"/>
    <row r="296" s="464" customFormat="1"/>
    <row r="297" s="464" customFormat="1"/>
    <row r="298" s="464" customFormat="1"/>
    <row r="299" s="464" customFormat="1"/>
    <row r="300" s="464" customFormat="1"/>
    <row r="301" s="464" customFormat="1"/>
    <row r="302" s="464" customFormat="1"/>
    <row r="303" s="464" customFormat="1"/>
    <row r="304" s="464" customFormat="1"/>
    <row r="305" s="464" customFormat="1"/>
    <row r="306" s="464" customFormat="1"/>
    <row r="307" s="464" customFormat="1"/>
    <row r="308" s="464" customFormat="1"/>
    <row r="309" s="464" customFormat="1"/>
    <row r="310" s="464" customFormat="1"/>
    <row r="311" s="464" customFormat="1"/>
    <row r="312" s="464" customFormat="1"/>
    <row r="313" s="464" customFormat="1"/>
    <row r="314" s="464" customFormat="1"/>
    <row r="315" s="464" customFormat="1"/>
    <row r="316" s="464" customFormat="1"/>
    <row r="317" s="464" customFormat="1"/>
    <row r="318" s="464" customFormat="1"/>
    <row r="319" s="464" customFormat="1"/>
    <row r="320" s="464" customFormat="1"/>
    <row r="321" s="464" customFormat="1"/>
    <row r="322" s="464" customFormat="1"/>
    <row r="323" s="464" customFormat="1"/>
    <row r="324" s="464" customFormat="1"/>
    <row r="325" s="464" customFormat="1"/>
    <row r="326" s="464" customFormat="1"/>
    <row r="327" s="464" customFormat="1"/>
    <row r="328" s="464" customFormat="1"/>
    <row r="329" s="464" customFormat="1"/>
    <row r="330" s="464" customFormat="1"/>
    <row r="331" s="464" customFormat="1"/>
    <row r="332" s="464" customFormat="1"/>
    <row r="333" s="464" customFormat="1"/>
    <row r="334" s="464" customFormat="1"/>
    <row r="335" s="464" customFormat="1"/>
    <row r="336" s="464" customFormat="1"/>
    <row r="337" s="464" customFormat="1"/>
    <row r="338" s="464" customFormat="1"/>
    <row r="339" s="464" customFormat="1"/>
    <row r="340" s="464" customFormat="1"/>
    <row r="341" s="464" customFormat="1"/>
    <row r="342" s="464" customFormat="1"/>
    <row r="343" s="464" customFormat="1"/>
    <row r="344" s="464" customFormat="1"/>
    <row r="345" s="464" customFormat="1"/>
    <row r="346" s="464" customFormat="1"/>
    <row r="347" s="464" customFormat="1"/>
    <row r="348" s="464" customFormat="1"/>
    <row r="349" s="464" customFormat="1"/>
    <row r="350" s="464" customFormat="1"/>
    <row r="351" s="464" customFormat="1"/>
    <row r="352" s="464" customFormat="1"/>
    <row r="353" s="464" customFormat="1"/>
    <row r="354" s="464" customFormat="1"/>
    <row r="355" s="464" customFormat="1"/>
    <row r="356" s="464" customFormat="1"/>
    <row r="357" s="464" customFormat="1"/>
    <row r="358" s="464" customFormat="1"/>
    <row r="359" s="464" customFormat="1"/>
    <row r="360" s="464" customFormat="1"/>
    <row r="361" s="464" customFormat="1"/>
    <row r="362" s="464" customFormat="1"/>
    <row r="363" s="464" customFormat="1"/>
    <row r="364" s="464" customFormat="1"/>
    <row r="365" s="464" customFormat="1"/>
    <row r="366" s="464" customFormat="1"/>
    <row r="367" s="464" customFormat="1"/>
    <row r="368" s="464" customFormat="1"/>
    <row r="369" s="464" customFormat="1"/>
    <row r="370" s="464" customFormat="1"/>
    <row r="371" s="464" customFormat="1"/>
    <row r="372" s="464" customFormat="1"/>
    <row r="373" s="464" customFormat="1"/>
    <row r="374" s="464" customFormat="1"/>
    <row r="375" s="464" customFormat="1"/>
    <row r="376" s="464" customFormat="1"/>
    <row r="377" s="464" customFormat="1"/>
    <row r="378" s="464" customFormat="1"/>
    <row r="379" s="464" customFormat="1"/>
    <row r="380" s="464" customFormat="1"/>
    <row r="381" s="464" customFormat="1"/>
    <row r="382" s="464" customFormat="1"/>
    <row r="383" s="464" customFormat="1"/>
    <row r="384" s="464" customFormat="1"/>
    <row r="385" s="464" customFormat="1"/>
    <row r="386" s="464" customFormat="1"/>
    <row r="387" s="464" customFormat="1"/>
    <row r="388" s="464" customFormat="1"/>
    <row r="389" s="464" customFormat="1"/>
    <row r="390" s="464" customFormat="1"/>
    <row r="391" s="464" customFormat="1"/>
    <row r="392" s="464" customFormat="1"/>
    <row r="393" s="464" customFormat="1"/>
    <row r="394" s="464" customFormat="1"/>
    <row r="395" s="464" customFormat="1"/>
    <row r="396" s="464" customFormat="1"/>
    <row r="397" s="464" customFormat="1"/>
    <row r="398" s="464" customFormat="1"/>
    <row r="399" s="464" customFormat="1"/>
    <row r="400" s="464" customFormat="1"/>
    <row r="401" s="464" customFormat="1"/>
    <row r="402" s="464" customFormat="1"/>
    <row r="403" s="464" customFormat="1"/>
    <row r="404" s="464" customFormat="1"/>
    <row r="405" s="464" customFormat="1"/>
    <row r="406" s="464" customFormat="1"/>
    <row r="407" s="464" customFormat="1"/>
    <row r="408" s="464" customFormat="1"/>
    <row r="409" s="464" customFormat="1"/>
    <row r="410" s="464" customFormat="1"/>
    <row r="411" s="464" customFormat="1"/>
    <row r="412" s="464" customFormat="1"/>
    <row r="413" s="464" customFormat="1"/>
    <row r="414" s="464" customFormat="1"/>
    <row r="415" s="464" customFormat="1"/>
    <row r="416" s="464" customFormat="1"/>
    <row r="417" s="464" customFormat="1"/>
    <row r="418" s="464" customFormat="1"/>
    <row r="419" s="464" customFormat="1"/>
    <row r="420" s="464" customFormat="1"/>
    <row r="421" s="464" customFormat="1"/>
    <row r="422" s="464" customFormat="1"/>
    <row r="423" s="464" customFormat="1"/>
    <row r="424" s="464" customFormat="1"/>
    <row r="425" s="464" customFormat="1"/>
    <row r="426" s="464" customFormat="1"/>
    <row r="427" s="464" customFormat="1"/>
    <row r="428" s="464" customFormat="1"/>
    <row r="429" s="464" customFormat="1"/>
    <row r="430" s="464" customFormat="1"/>
    <row r="431" s="464" customFormat="1"/>
    <row r="432" s="464" customFormat="1"/>
    <row r="433" s="464" customFormat="1"/>
    <row r="434" s="464" customFormat="1"/>
    <row r="435" s="464" customFormat="1"/>
    <row r="436" s="464" customFormat="1"/>
    <row r="437" s="464" customFormat="1"/>
    <row r="438" s="464" customFormat="1"/>
    <row r="439" s="464" customFormat="1"/>
    <row r="440" s="464" customFormat="1"/>
    <row r="441" s="464" customFormat="1"/>
    <row r="442" s="464" customFormat="1"/>
    <row r="443" s="464" customFormat="1"/>
    <row r="444" s="464" customFormat="1"/>
    <row r="445" s="464" customFormat="1"/>
    <row r="446" s="464" customFormat="1"/>
    <row r="447" s="464" customFormat="1"/>
    <row r="448" s="464" customFormat="1"/>
    <row r="449" s="464" customFormat="1"/>
    <row r="450" s="464" customFormat="1"/>
    <row r="451" s="464" customFormat="1"/>
    <row r="452" s="464" customFormat="1"/>
    <row r="453" s="464" customFormat="1"/>
    <row r="454" s="464" customFormat="1"/>
    <row r="455" s="464" customFormat="1"/>
    <row r="456" s="464" customFormat="1"/>
    <row r="457" s="464" customFormat="1"/>
    <row r="458" s="464" customFormat="1"/>
    <row r="459" s="464" customFormat="1"/>
    <row r="460" s="464" customFormat="1"/>
    <row r="461" s="464" customFormat="1"/>
    <row r="462" s="464" customFormat="1"/>
    <row r="463" s="464" customFormat="1"/>
    <row r="464" s="464" customFormat="1"/>
    <row r="465" s="464" customFormat="1"/>
    <row r="466" s="464" customFormat="1"/>
    <row r="467" s="464" customFormat="1"/>
    <row r="468" s="464" customFormat="1"/>
    <row r="469" s="464" customFormat="1"/>
    <row r="470" s="464" customFormat="1"/>
    <row r="471" s="464" customFormat="1"/>
    <row r="472" s="464" customFormat="1"/>
    <row r="473" s="464" customFormat="1"/>
    <row r="474" s="464" customFormat="1"/>
    <row r="475" s="464" customFormat="1"/>
    <row r="476" s="464" customFormat="1"/>
    <row r="477" s="464" customFormat="1"/>
    <row r="478" s="464" customFormat="1"/>
    <row r="479" s="464" customFormat="1"/>
    <row r="480" s="464" customFormat="1"/>
    <row r="481" s="464" customFormat="1"/>
    <row r="482" s="464" customFormat="1"/>
    <row r="483" s="464" customFormat="1"/>
    <row r="484" s="464" customFormat="1"/>
    <row r="485" s="464" customFormat="1"/>
    <row r="486" s="464" customFormat="1"/>
    <row r="487" s="464" customFormat="1"/>
    <row r="488" s="464" customFormat="1"/>
    <row r="489" s="464" customFormat="1"/>
    <row r="490" s="464" customFormat="1"/>
    <row r="491" s="464" customFormat="1"/>
    <row r="492" s="464" customFormat="1"/>
    <row r="493" s="464" customFormat="1"/>
    <row r="494" s="464" customFormat="1"/>
    <row r="495" s="464" customFormat="1"/>
    <row r="496" s="464" customFormat="1"/>
    <row r="497" s="464" customFormat="1"/>
    <row r="498" s="464" customFormat="1"/>
    <row r="499" s="464" customFormat="1"/>
    <row r="500" s="464" customFormat="1"/>
    <row r="501" s="464" customFormat="1"/>
    <row r="502" s="464" customFormat="1"/>
    <row r="503" s="464" customFormat="1"/>
    <row r="504" s="464" customFormat="1"/>
    <row r="505" s="464" customFormat="1"/>
    <row r="506" s="464" customFormat="1"/>
    <row r="507" s="464" customFormat="1"/>
    <row r="508" s="464" customFormat="1"/>
    <row r="509" s="464" customFormat="1"/>
    <row r="510" s="464" customFormat="1"/>
    <row r="511" s="464" customFormat="1"/>
    <row r="512" s="464" customFormat="1"/>
    <row r="513" s="464" customFormat="1"/>
    <row r="514" s="464" customFormat="1"/>
    <row r="515" s="464" customFormat="1"/>
    <row r="516" s="464" customFormat="1"/>
    <row r="517" s="464" customFormat="1"/>
    <row r="518" s="464" customFormat="1"/>
    <row r="519" s="464" customFormat="1"/>
    <row r="520" s="464" customFormat="1"/>
    <row r="521" s="464" customFormat="1"/>
    <row r="522" s="464" customFormat="1"/>
    <row r="523" s="464" customFormat="1"/>
    <row r="524" s="464" customFormat="1"/>
    <row r="525" s="464" customFormat="1"/>
    <row r="526" s="464" customFormat="1"/>
    <row r="527" s="464" customFormat="1"/>
    <row r="528" s="464" customFormat="1"/>
    <row r="529" s="464" customFormat="1"/>
    <row r="530" s="464" customFormat="1"/>
    <row r="531" s="464" customFormat="1"/>
    <row r="532" s="464" customFormat="1"/>
    <row r="533" s="464" customFormat="1"/>
    <row r="534" s="464" customFormat="1"/>
    <row r="535" s="464" customFormat="1"/>
    <row r="536" s="464" customFormat="1"/>
    <row r="537" s="464" customFormat="1"/>
    <row r="538" s="464" customFormat="1"/>
    <row r="539" s="464" customFormat="1"/>
    <row r="540" s="464" customFormat="1"/>
    <row r="541" s="464" customFormat="1"/>
    <row r="542" s="464" customFormat="1"/>
    <row r="543" s="464" customFormat="1"/>
    <row r="544" s="464" customFormat="1"/>
    <row r="545" s="464" customFormat="1"/>
    <row r="546" s="464" customFormat="1"/>
    <row r="547" s="464" customFormat="1"/>
    <row r="548" s="464" customFormat="1"/>
    <row r="549" s="464" customFormat="1"/>
    <row r="550" s="464" customFormat="1"/>
    <row r="551" s="464" customFormat="1"/>
    <row r="552" s="464" customFormat="1"/>
    <row r="553" s="464" customFormat="1"/>
    <row r="554" s="464" customFormat="1"/>
    <row r="555" s="464" customFormat="1"/>
    <row r="556" s="464" customFormat="1"/>
    <row r="557" s="464" customFormat="1"/>
    <row r="558" s="464" customFormat="1"/>
    <row r="559" s="464" customFormat="1"/>
    <row r="560" s="464" customFormat="1"/>
    <row r="561" s="464" customFormat="1"/>
    <row r="562" s="464" customFormat="1"/>
    <row r="563" s="464" customFormat="1"/>
    <row r="564" s="464" customFormat="1"/>
    <row r="565" s="464" customFormat="1"/>
    <row r="566" s="464" customFormat="1"/>
    <row r="567" s="464" customFormat="1"/>
    <row r="568" s="464" customFormat="1"/>
    <row r="569" s="464" customFormat="1"/>
    <row r="570" s="464" customFormat="1"/>
    <row r="571" s="464" customFormat="1"/>
    <row r="572" s="464" customFormat="1"/>
    <row r="573" s="464" customFormat="1"/>
    <row r="574" s="464" customFormat="1"/>
    <row r="575" s="464" customFormat="1"/>
    <row r="576" s="464" customFormat="1"/>
    <row r="577" s="464" customFormat="1"/>
    <row r="578" s="464" customFormat="1"/>
    <row r="579" s="464" customFormat="1"/>
    <row r="580" s="464" customFormat="1"/>
  </sheetData>
  <sheetProtection algorithmName="SHA-512" hashValue="lyocqQ6XfmWyVuMxiqcnQToxcvcUhmFSkG2Xv/RMs7LCiUJJr6jtRJHbcqrBcfMlYiuSUpqheyGpQ+FJHUU+bg==" saltValue="L87H/xV5sx1kQIKkaUIGwQ==" spinCount="100000" sheet="1" objects="1" scenarios="1"/>
  <mergeCells count="13">
    <mergeCell ref="AZ5:BA5"/>
    <mergeCell ref="BB5:BC5"/>
    <mergeCell ref="BD5:BE5"/>
    <mergeCell ref="AZ4:BE4"/>
    <mergeCell ref="B4:Z5"/>
    <mergeCell ref="AV5:AX5"/>
    <mergeCell ref="AQ5:AS5"/>
    <mergeCell ref="AA4:AP4"/>
    <mergeCell ref="AQ4:AY4"/>
    <mergeCell ref="AA5:AB5"/>
    <mergeCell ref="AC5:AE5"/>
    <mergeCell ref="AF5:AP5"/>
    <mergeCell ref="AT5:AU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8EFB4-ED02-F540-A486-0C1F211247A7}">
  <dimension ref="B2:R13"/>
  <sheetViews>
    <sheetView zoomScale="125" workbookViewId="0">
      <selection activeCell="AXR1" sqref="A1:XFD1048576"/>
    </sheetView>
  </sheetViews>
  <sheetFormatPr baseColWidth="10" defaultColWidth="12.83203125" defaultRowHeight="20.25" customHeight="1"/>
  <cols>
    <col min="1" max="1" width="4.83203125" style="277" customWidth="1"/>
    <col min="2" max="2" width="6" style="277" customWidth="1"/>
    <col min="3" max="4" width="15.33203125" style="277" customWidth="1"/>
    <col min="5" max="5" width="7" style="277" customWidth="1"/>
    <col min="6" max="6" width="6" style="277" customWidth="1"/>
    <col min="7" max="9" width="12.83203125" style="277"/>
    <col min="10" max="10" width="6.83203125" style="277" customWidth="1"/>
    <col min="11" max="11" width="6" style="277" customWidth="1"/>
    <col min="12" max="12" width="15.6640625" style="277" customWidth="1"/>
    <col min="13" max="15" width="12.83203125" style="277"/>
    <col min="16" max="16" width="6.83203125" style="277" customWidth="1"/>
    <col min="17" max="17" width="35.1640625" style="277" customWidth="1"/>
    <col min="18" max="16384" width="12.83203125" style="277"/>
  </cols>
  <sheetData>
    <row r="2" spans="2:18" ht="20.25" customHeight="1">
      <c r="B2" s="482" t="s">
        <v>810</v>
      </c>
    </row>
    <row r="3" spans="2:18" ht="20.25" customHeight="1">
      <c r="B3" s="482"/>
    </row>
    <row r="4" spans="2:18" ht="20.25" customHeight="1">
      <c r="B4" s="280" t="s">
        <v>811</v>
      </c>
      <c r="C4" s="280"/>
      <c r="D4" s="280"/>
      <c r="F4" s="280" t="s">
        <v>812</v>
      </c>
      <c r="G4" s="280"/>
      <c r="H4" s="280"/>
      <c r="I4" s="280"/>
      <c r="K4" s="280" t="s">
        <v>813</v>
      </c>
      <c r="L4" s="280"/>
      <c r="M4" s="280"/>
      <c r="N4" s="280"/>
      <c r="O4" s="280"/>
      <c r="Q4" s="279" t="s">
        <v>814</v>
      </c>
      <c r="R4" s="483"/>
    </row>
    <row r="5" spans="2:18" s="484" customFormat="1" ht="20.25" customHeight="1">
      <c r="B5" s="280"/>
      <c r="C5" s="280"/>
      <c r="D5" s="280"/>
      <c r="F5" s="280"/>
      <c r="G5" s="280"/>
      <c r="H5" s="280"/>
      <c r="I5" s="280"/>
      <c r="K5" s="277"/>
      <c r="L5" s="280" t="s">
        <v>815</v>
      </c>
      <c r="M5" s="280"/>
      <c r="N5" s="280"/>
      <c r="O5" s="484" t="s">
        <v>816</v>
      </c>
      <c r="P5" s="277"/>
      <c r="Q5" s="485" t="s">
        <v>817</v>
      </c>
      <c r="R5" s="486">
        <f>'5'!E17</f>
        <v>0.8</v>
      </c>
    </row>
    <row r="6" spans="2:18" s="484" customFormat="1" ht="20.25" customHeight="1">
      <c r="B6" s="484" t="s">
        <v>818</v>
      </c>
      <c r="C6" s="484" t="s">
        <v>819</v>
      </c>
      <c r="D6" s="484" t="s">
        <v>820</v>
      </c>
      <c r="F6" s="484" t="s">
        <v>818</v>
      </c>
      <c r="G6" s="484" t="s">
        <v>819</v>
      </c>
      <c r="H6" s="484" t="s">
        <v>820</v>
      </c>
      <c r="I6" s="484" t="s">
        <v>821</v>
      </c>
      <c r="K6" s="484" t="s">
        <v>818</v>
      </c>
      <c r="L6" s="484" t="s">
        <v>819</v>
      </c>
      <c r="M6" s="484" t="s">
        <v>820</v>
      </c>
      <c r="N6" s="484" t="s">
        <v>821</v>
      </c>
      <c r="O6" s="484" t="s">
        <v>822</v>
      </c>
      <c r="P6" s="277"/>
      <c r="Q6" s="487" t="s">
        <v>823</v>
      </c>
      <c r="R6" s="488"/>
    </row>
    <row r="7" spans="2:18" s="484" customFormat="1" ht="20.25" customHeight="1">
      <c r="B7" s="489">
        <v>0.1</v>
      </c>
      <c r="C7" s="490">
        <v>0.8</v>
      </c>
      <c r="D7" s="490">
        <v>0.2</v>
      </c>
      <c r="F7" s="489">
        <v>0.1</v>
      </c>
      <c r="G7" s="490">
        <f>IF(L7=0,0,L7/'5'!$E$79)</f>
        <v>0.5818181818181819</v>
      </c>
      <c r="H7" s="490">
        <f>IF(M7=0,0,M7/'5'!$E$79)</f>
        <v>0.14545454545454548</v>
      </c>
      <c r="I7" s="490">
        <f>1-G7-H7</f>
        <v>0.2727272727272726</v>
      </c>
      <c r="K7" s="489">
        <v>0.1</v>
      </c>
      <c r="L7" s="490">
        <f>('5'!$E$79-'5'!$E$81)*C7</f>
        <v>0.32000000000000006</v>
      </c>
      <c r="M7" s="490">
        <f>('5'!$E$79-'5'!$E$81)*D7</f>
        <v>8.0000000000000016E-2</v>
      </c>
      <c r="N7" s="490">
        <f>'5'!$E$79-L7-M7</f>
        <v>0.14999999999999997</v>
      </c>
      <c r="O7" s="490">
        <f>'5'!$E$85*'5'!$E$80</f>
        <v>0.25</v>
      </c>
      <c r="P7" s="277"/>
      <c r="Q7" s="485" t="s">
        <v>824</v>
      </c>
      <c r="R7" s="486">
        <f>'5'!E79</f>
        <v>0.55000000000000004</v>
      </c>
    </row>
    <row r="8" spans="2:18" s="484" customFormat="1" ht="20.25" customHeight="1">
      <c r="B8" s="489">
        <v>0.11</v>
      </c>
      <c r="C8" s="490">
        <v>0.8</v>
      </c>
      <c r="D8" s="490">
        <v>0.2</v>
      </c>
      <c r="F8" s="489">
        <v>0.11</v>
      </c>
      <c r="G8" s="490">
        <f>IF(L8=0,0,L8/'5'!$E$79)</f>
        <v>0.5818181818181819</v>
      </c>
      <c r="H8" s="490">
        <f>IF(M8=0,0,M8/'5'!$E$79)</f>
        <v>0.14545454545454548</v>
      </c>
      <c r="I8" s="490">
        <f>1-G8-H8</f>
        <v>0.2727272727272726</v>
      </c>
      <c r="K8" s="489">
        <v>0.11</v>
      </c>
      <c r="L8" s="490">
        <f>('5'!$E$79-'5'!$E$81)*C8</f>
        <v>0.32000000000000006</v>
      </c>
      <c r="M8" s="490">
        <f>('5'!$E$79-'5'!$E$81)*D8</f>
        <v>8.0000000000000016E-2</v>
      </c>
      <c r="N8" s="490">
        <f>'5'!$E$79-L8-M8</f>
        <v>0.14999999999999997</v>
      </c>
      <c r="O8" s="490">
        <f>'5'!$E$85*'5'!$E$80</f>
        <v>0.25</v>
      </c>
      <c r="P8" s="277"/>
      <c r="Q8" s="485" t="s">
        <v>825</v>
      </c>
      <c r="R8" s="486">
        <f>'5'!E82</f>
        <v>0.27272727272727271</v>
      </c>
    </row>
    <row r="9" spans="2:18" s="484" customFormat="1" ht="20.25" customHeight="1">
      <c r="B9" s="489">
        <v>0.12</v>
      </c>
      <c r="C9" s="490">
        <v>0.8</v>
      </c>
      <c r="D9" s="490">
        <v>0.2</v>
      </c>
      <c r="F9" s="489">
        <v>0.12</v>
      </c>
      <c r="G9" s="490">
        <f>IF(L9=0,0,L9/'5'!$E$79)</f>
        <v>0.5818181818181819</v>
      </c>
      <c r="H9" s="490">
        <f>IF(M9=0,0,M9/'5'!$E$79)</f>
        <v>0.14545454545454548</v>
      </c>
      <c r="I9" s="490">
        <f>1-G9-H9</f>
        <v>0.2727272727272726</v>
      </c>
      <c r="K9" s="489">
        <v>0.12</v>
      </c>
      <c r="L9" s="490">
        <f>('5'!$E$79-'5'!$E$81)*C9</f>
        <v>0.32000000000000006</v>
      </c>
      <c r="M9" s="490">
        <f>('5'!$E$79-'5'!$E$81)*D9</f>
        <v>8.0000000000000016E-2</v>
      </c>
      <c r="N9" s="490">
        <f>'5'!$E$79-L9-M9</f>
        <v>0.14999999999999997</v>
      </c>
      <c r="O9" s="490">
        <f>'5'!$E$85*'5'!$E$80</f>
        <v>0.25</v>
      </c>
      <c r="P9" s="277"/>
      <c r="Q9" s="485" t="s">
        <v>826</v>
      </c>
      <c r="R9" s="486">
        <f>'5'!E83</f>
        <v>0.58181818181818179</v>
      </c>
    </row>
    <row r="10" spans="2:18" s="484" customFormat="1" ht="20.25" customHeight="1">
      <c r="B10" s="489">
        <v>0.13</v>
      </c>
      <c r="C10" s="490">
        <v>0.6</v>
      </c>
      <c r="D10" s="490">
        <v>0.4</v>
      </c>
      <c r="F10" s="489">
        <v>0.13</v>
      </c>
      <c r="G10" s="490">
        <f>IF(L10=0,0,L10/'5'!$E$79)</f>
        <v>0.43636363636363629</v>
      </c>
      <c r="H10" s="490">
        <f>IF(M10=0,0,M10/'5'!$E$79)</f>
        <v>0.29090909090909095</v>
      </c>
      <c r="I10" s="490">
        <f>1-G10-H10</f>
        <v>0.27272727272727276</v>
      </c>
      <c r="K10" s="489">
        <v>0.13</v>
      </c>
      <c r="L10" s="490">
        <f>('5'!$E$79-'5'!$E$81)*C10</f>
        <v>0.24</v>
      </c>
      <c r="M10" s="490">
        <f>('5'!$E$79-'5'!$E$81)*D10</f>
        <v>0.16000000000000003</v>
      </c>
      <c r="N10" s="490">
        <f>'5'!$E$79-L10-M10</f>
        <v>0.15000000000000002</v>
      </c>
      <c r="O10" s="490">
        <f>'5'!$E$85*'5'!$E$80</f>
        <v>0.25</v>
      </c>
      <c r="P10" s="277"/>
      <c r="Q10" s="485" t="s">
        <v>827</v>
      </c>
      <c r="R10" s="486">
        <f>'5'!E84</f>
        <v>0.14545454545454548</v>
      </c>
    </row>
    <row r="11" spans="2:18" s="484" customFormat="1" ht="20.25" customHeight="1">
      <c r="B11" s="489">
        <v>0.14000000000000001</v>
      </c>
      <c r="C11" s="490">
        <v>0.6</v>
      </c>
      <c r="D11" s="490">
        <v>0.4</v>
      </c>
      <c r="F11" s="489">
        <v>0.14000000000000001</v>
      </c>
      <c r="G11" s="490">
        <f>IF(L11=0,0,L11/'5'!$E$79)</f>
        <v>0.43636363636363629</v>
      </c>
      <c r="H11" s="490">
        <f>IF(M11=0,0,M11/'5'!$E$79)</f>
        <v>0.29090909090909095</v>
      </c>
      <c r="I11" s="490">
        <f>1-G11-H11</f>
        <v>0.27272727272727276</v>
      </c>
      <c r="K11" s="489">
        <v>0.14000000000000001</v>
      </c>
      <c r="L11" s="490">
        <f>('5'!$E$79-'5'!$E$81)*C11</f>
        <v>0.24</v>
      </c>
      <c r="M11" s="490">
        <f>('5'!$E$79-'5'!$E$81)*D11</f>
        <v>0.16000000000000003</v>
      </c>
      <c r="N11" s="490">
        <f>'5'!$E$79-L11-M11</f>
        <v>0.15000000000000002</v>
      </c>
      <c r="O11" s="490">
        <f>'5'!$E$85*'5'!$E$80</f>
        <v>0.25</v>
      </c>
      <c r="P11" s="277"/>
      <c r="Q11" s="487" t="s">
        <v>828</v>
      </c>
      <c r="R11" s="488"/>
    </row>
    <row r="12" spans="2:18" ht="20.25" customHeight="1">
      <c r="Q12" s="485" t="s">
        <v>829</v>
      </c>
      <c r="R12" s="486">
        <f>'5'!E80</f>
        <v>0.25</v>
      </c>
    </row>
    <row r="13" spans="2:18" ht="20.25" customHeight="1">
      <c r="L13" s="491" t="s">
        <v>830</v>
      </c>
      <c r="M13" s="492">
        <f>'5'!E17</f>
        <v>0.8</v>
      </c>
      <c r="Q13" s="485" t="s">
        <v>831</v>
      </c>
      <c r="R13" s="486">
        <f>'5'!E85</f>
        <v>1</v>
      </c>
    </row>
  </sheetData>
  <sheetProtection algorithmName="SHA-512" hashValue="rjyTDOzKKaosDPR3lk2FR5erP3GazzGo9Wa20Yl/e0pMRn4he+mStPPAJ2+m8o6gJhpmPsx/+rktnCusCvDsaw==" saltValue="u5iYqWVG6sXzAiRnsClyPw==" spinCount="100000" sheet="1" objects="1" scenarios="1"/>
  <mergeCells count="4">
    <mergeCell ref="K4:O4"/>
    <mergeCell ref="L5:N5"/>
    <mergeCell ref="F4:I5"/>
    <mergeCell ref="B4:D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E6C86-E297-497E-9650-7B0F391F224A}">
  <dimension ref="A2:N22"/>
  <sheetViews>
    <sheetView topLeftCell="A3" zoomScale="167" workbookViewId="0">
      <selection activeCell="AXR1" sqref="A1:XFD1048576"/>
    </sheetView>
  </sheetViews>
  <sheetFormatPr baseColWidth="10" defaultColWidth="8.83203125" defaultRowHeight="15"/>
  <cols>
    <col min="1" max="1" width="17.33203125" style="464" bestFit="1" customWidth="1"/>
    <col min="2" max="13" width="8.83203125" style="494"/>
    <col min="14" max="16384" width="8.83203125" style="464"/>
  </cols>
  <sheetData>
    <row r="2" spans="1:14">
      <c r="A2" s="493" t="s">
        <v>832</v>
      </c>
    </row>
    <row r="3" spans="1:14">
      <c r="B3" s="494" t="s">
        <v>833</v>
      </c>
      <c r="C3" s="494" t="s">
        <v>834</v>
      </c>
      <c r="D3" s="494" t="s">
        <v>835</v>
      </c>
      <c r="E3" s="494" t="s">
        <v>836</v>
      </c>
      <c r="F3" s="494" t="s">
        <v>837</v>
      </c>
      <c r="G3" s="494" t="s">
        <v>838</v>
      </c>
      <c r="H3" s="494" t="s">
        <v>839</v>
      </c>
      <c r="I3" s="494" t="s">
        <v>840</v>
      </c>
      <c r="J3" s="494" t="s">
        <v>841</v>
      </c>
      <c r="K3" s="494" t="s">
        <v>842</v>
      </c>
      <c r="L3" s="494" t="s">
        <v>843</v>
      </c>
      <c r="M3" s="494" t="s">
        <v>844</v>
      </c>
    </row>
    <row r="4" spans="1:14">
      <c r="A4" s="464" t="s">
        <v>845</v>
      </c>
      <c r="B4" s="494">
        <v>31</v>
      </c>
      <c r="C4" s="494">
        <v>28</v>
      </c>
      <c r="D4" s="494">
        <v>31</v>
      </c>
      <c r="E4" s="494">
        <v>30</v>
      </c>
      <c r="F4" s="494">
        <v>31</v>
      </c>
      <c r="G4" s="494">
        <v>30</v>
      </c>
      <c r="H4" s="494">
        <v>31</v>
      </c>
      <c r="I4" s="494">
        <v>31</v>
      </c>
      <c r="J4" s="494">
        <v>30</v>
      </c>
      <c r="K4" s="494">
        <v>31</v>
      </c>
      <c r="L4" s="494">
        <v>30</v>
      </c>
      <c r="M4" s="494">
        <v>31</v>
      </c>
    </row>
    <row r="5" spans="1:14">
      <c r="A5" s="464" t="s">
        <v>846</v>
      </c>
      <c r="B5" s="494">
        <f>IF('5'!$E$27&gt;1,0,1)*B4</f>
        <v>0</v>
      </c>
      <c r="C5" s="494">
        <f>IF('5'!$E$27&gt;3,0,1)*C4</f>
        <v>0</v>
      </c>
      <c r="D5" s="494">
        <f>IF('5'!$E$27&gt;5,0,1)*D4</f>
        <v>31</v>
      </c>
      <c r="E5" s="494">
        <f>IF('5'!$E$27&gt;7,0,1)*E4</f>
        <v>30</v>
      </c>
      <c r="F5" s="494">
        <f>IF('5'!$E$27&gt;9,0,1)*F4</f>
        <v>31</v>
      </c>
      <c r="G5" s="494">
        <f>IF('5'!$E$27&gt;11,0,1)*G4</f>
        <v>30</v>
      </c>
      <c r="H5" s="494">
        <f>IF('5'!$E$27&gt;10,0,1)*H4</f>
        <v>31</v>
      </c>
      <c r="I5" s="494">
        <f>IF('5'!$E$27&gt;8,0,1)*I4</f>
        <v>31</v>
      </c>
      <c r="J5" s="494">
        <f>IF('5'!$E$27&gt;6,0,1)*J4</f>
        <v>30</v>
      </c>
      <c r="K5" s="494">
        <f>IF('5'!$E$27&gt;4,0,1)*K4</f>
        <v>31</v>
      </c>
      <c r="L5" s="494">
        <f>IF('5'!$E$27&gt;2,0,1)*L4</f>
        <v>0</v>
      </c>
      <c r="M5" s="494">
        <f>IF('5'!$E$27&gt;0,0,1)*M4</f>
        <v>0</v>
      </c>
      <c r="N5" s="464">
        <f>SUM(B5:M5)</f>
        <v>245</v>
      </c>
    </row>
    <row r="6" spans="1:14">
      <c r="A6" s="464" t="s">
        <v>847</v>
      </c>
      <c r="B6" s="494">
        <f>'5'!$E26*'17'!B4-'17'!B5</f>
        <v>93</v>
      </c>
      <c r="C6" s="494">
        <f>'5'!$E26*'17'!C4-'17'!C5</f>
        <v>84</v>
      </c>
      <c r="D6" s="494">
        <f>'5'!$E26*'17'!D4-'17'!D5</f>
        <v>62</v>
      </c>
      <c r="E6" s="494">
        <f>'5'!$E26*'17'!E4-'17'!E5</f>
        <v>60</v>
      </c>
      <c r="F6" s="494">
        <f>'5'!$E26*'17'!F4-'17'!F5</f>
        <v>62</v>
      </c>
      <c r="G6" s="494">
        <f>'5'!$E26*'17'!G4-'17'!G5</f>
        <v>60</v>
      </c>
      <c r="H6" s="494">
        <f>'5'!$E26*'17'!H4-'17'!H5</f>
        <v>62</v>
      </c>
      <c r="I6" s="494">
        <f>'5'!$E26*'17'!I4-'17'!I5</f>
        <v>62</v>
      </c>
      <c r="J6" s="494">
        <f>'5'!$E26*'17'!J4-'17'!J5</f>
        <v>60</v>
      </c>
      <c r="K6" s="494">
        <f>'5'!$E26*'17'!K4-'17'!K5</f>
        <v>62</v>
      </c>
      <c r="L6" s="494">
        <f>'5'!$E26*'17'!L4-'17'!L5</f>
        <v>90</v>
      </c>
      <c r="M6" s="494">
        <f>'5'!$E26*'17'!M4-'17'!M5</f>
        <v>93</v>
      </c>
      <c r="N6" s="464">
        <f>SUM(B6:M6)</f>
        <v>850</v>
      </c>
    </row>
    <row r="7" spans="1:14">
      <c r="N7" s="464">
        <f>SUM(N5:N6)</f>
        <v>1095</v>
      </c>
    </row>
    <row r="9" spans="1:14">
      <c r="A9" s="493" t="s">
        <v>848</v>
      </c>
    </row>
    <row r="10" spans="1:14">
      <c r="B10" s="494" t="s">
        <v>833</v>
      </c>
      <c r="C10" s="494" t="s">
        <v>834</v>
      </c>
      <c r="D10" s="494" t="s">
        <v>835</v>
      </c>
      <c r="E10" s="494" t="s">
        <v>836</v>
      </c>
      <c r="F10" s="494" t="s">
        <v>837</v>
      </c>
      <c r="G10" s="494" t="s">
        <v>838</v>
      </c>
      <c r="H10" s="494" t="s">
        <v>839</v>
      </c>
      <c r="I10" s="494" t="s">
        <v>840</v>
      </c>
      <c r="J10" s="494" t="s">
        <v>841</v>
      </c>
      <c r="K10" s="494" t="s">
        <v>842</v>
      </c>
      <c r="L10" s="494" t="s">
        <v>843</v>
      </c>
      <c r="M10" s="494" t="s">
        <v>844</v>
      </c>
    </row>
    <row r="11" spans="1:14">
      <c r="A11" s="464" t="s">
        <v>845</v>
      </c>
      <c r="B11" s="494">
        <v>31</v>
      </c>
      <c r="C11" s="494">
        <v>28</v>
      </c>
      <c r="D11" s="494">
        <v>31</v>
      </c>
      <c r="E11" s="494">
        <v>30</v>
      </c>
      <c r="F11" s="494">
        <v>31</v>
      </c>
      <c r="G11" s="494">
        <v>30</v>
      </c>
      <c r="H11" s="494">
        <v>31</v>
      </c>
      <c r="I11" s="494">
        <v>31</v>
      </c>
      <c r="J11" s="494">
        <v>30</v>
      </c>
      <c r="K11" s="494">
        <v>31</v>
      </c>
      <c r="L11" s="494">
        <v>30</v>
      </c>
      <c r="M11" s="494">
        <v>31</v>
      </c>
    </row>
    <row r="12" spans="1:14">
      <c r="A12" s="464" t="s">
        <v>846</v>
      </c>
      <c r="B12" s="494">
        <v>0</v>
      </c>
      <c r="C12" s="494">
        <v>0</v>
      </c>
      <c r="D12" s="494">
        <v>0</v>
      </c>
      <c r="E12" s="494">
        <v>0</v>
      </c>
      <c r="F12" s="494">
        <v>0</v>
      </c>
      <c r="G12" s="494">
        <v>0</v>
      </c>
      <c r="H12" s="494">
        <v>0</v>
      </c>
      <c r="I12" s="494">
        <v>0</v>
      </c>
      <c r="J12" s="494">
        <v>0</v>
      </c>
      <c r="K12" s="494">
        <v>0</v>
      </c>
      <c r="L12" s="494">
        <v>0</v>
      </c>
      <c r="M12" s="494">
        <v>0</v>
      </c>
      <c r="N12" s="464">
        <f>SUM(B12:M12)</f>
        <v>0</v>
      </c>
    </row>
    <row r="13" spans="1:14">
      <c r="A13" s="464" t="s">
        <v>847</v>
      </c>
      <c r="B13" s="494">
        <f>'5'!$E26*'17'!B11-'17'!B12</f>
        <v>93</v>
      </c>
      <c r="C13" s="494">
        <f>'5'!$E26*'17'!C11-'17'!C12</f>
        <v>84</v>
      </c>
      <c r="D13" s="494">
        <f>'5'!$E26*'17'!D11-'17'!D12</f>
        <v>93</v>
      </c>
      <c r="E13" s="494">
        <f>'5'!$E26*'17'!E11-'17'!E12</f>
        <v>90</v>
      </c>
      <c r="F13" s="494">
        <f>'5'!$E26*'17'!F11-'17'!F12</f>
        <v>93</v>
      </c>
      <c r="G13" s="494">
        <f>'5'!$E26*'17'!G11-'17'!G12</f>
        <v>90</v>
      </c>
      <c r="H13" s="494">
        <f>'5'!$E26*'17'!H11-'17'!H12</f>
        <v>93</v>
      </c>
      <c r="I13" s="494">
        <f>'5'!$E26*'17'!I11-'17'!I12</f>
        <v>93</v>
      </c>
      <c r="J13" s="494">
        <f>'5'!$E26*'17'!J11-'17'!J12</f>
        <v>90</v>
      </c>
      <c r="K13" s="494">
        <f>'5'!$E26*'17'!K11-'17'!K12</f>
        <v>93</v>
      </c>
      <c r="L13" s="494">
        <f>'5'!$E26*'17'!L11-'17'!L12</f>
        <v>90</v>
      </c>
      <c r="M13" s="494">
        <f>'5'!$E26*'17'!M11-'17'!M12</f>
        <v>93</v>
      </c>
      <c r="N13" s="464">
        <f>SUM(B13:M13)</f>
        <v>1095</v>
      </c>
    </row>
    <row r="14" spans="1:14">
      <c r="N14" s="464">
        <f>SUM(N12:N13)</f>
        <v>1095</v>
      </c>
    </row>
    <row r="16" spans="1:14">
      <c r="A16" s="493" t="s">
        <v>849</v>
      </c>
    </row>
    <row r="17" spans="1:14">
      <c r="B17" s="494" t="s">
        <v>833</v>
      </c>
      <c r="C17" s="494" t="s">
        <v>834</v>
      </c>
      <c r="D17" s="494" t="s">
        <v>835</v>
      </c>
      <c r="E17" s="494" t="s">
        <v>836</v>
      </c>
      <c r="F17" s="494" t="s">
        <v>837</v>
      </c>
      <c r="G17" s="494" t="s">
        <v>838</v>
      </c>
      <c r="H17" s="494" t="s">
        <v>839</v>
      </c>
      <c r="I17" s="494" t="s">
        <v>840</v>
      </c>
      <c r="J17" s="494" t="s">
        <v>841</v>
      </c>
      <c r="K17" s="494" t="s">
        <v>842</v>
      </c>
      <c r="L17" s="494" t="s">
        <v>843</v>
      </c>
      <c r="M17" s="494" t="s">
        <v>844</v>
      </c>
    </row>
    <row r="18" spans="1:14">
      <c r="A18" s="464" t="s">
        <v>845</v>
      </c>
      <c r="B18" s="494">
        <v>31</v>
      </c>
      <c r="C18" s="494">
        <v>28</v>
      </c>
      <c r="D18" s="494">
        <v>31</v>
      </c>
      <c r="E18" s="494">
        <v>30</v>
      </c>
      <c r="F18" s="494">
        <v>31</v>
      </c>
      <c r="G18" s="494">
        <v>30</v>
      </c>
      <c r="H18" s="494">
        <v>31</v>
      </c>
      <c r="I18" s="494">
        <v>31</v>
      </c>
      <c r="J18" s="494">
        <v>30</v>
      </c>
      <c r="K18" s="494">
        <v>31</v>
      </c>
      <c r="L18" s="494">
        <v>30</v>
      </c>
      <c r="M18" s="494">
        <v>31</v>
      </c>
    </row>
    <row r="19" spans="1:14">
      <c r="A19" s="464" t="s">
        <v>846</v>
      </c>
      <c r="B19" s="494">
        <f>IF('5'!$E$27&gt;1,0,1)*B18</f>
        <v>0</v>
      </c>
      <c r="C19" s="494">
        <f>IF('5'!$E$27&gt;3,0,1)*C18</f>
        <v>0</v>
      </c>
      <c r="D19" s="494">
        <f>IF('5'!$E$27&gt;5,0,1)*D18</f>
        <v>31</v>
      </c>
      <c r="E19" s="494">
        <f>IF('5'!$E$27&gt;7,0,1)*E18</f>
        <v>30</v>
      </c>
      <c r="F19" s="494">
        <f>IF('5'!$E$27&gt;9,0,1)*F18</f>
        <v>31</v>
      </c>
      <c r="G19" s="494">
        <f>IF('5'!$E$27&gt;11,0,1)*G18</f>
        <v>30</v>
      </c>
      <c r="H19" s="494">
        <f>IF('5'!$E$27&gt;10,0,1)*H18</f>
        <v>31</v>
      </c>
      <c r="I19" s="494">
        <f>IF('5'!$E$27&gt;8,0,1)*I18</f>
        <v>31</v>
      </c>
      <c r="J19" s="494">
        <f>IF('5'!$E$27&gt;6,0,1)*J18</f>
        <v>30</v>
      </c>
      <c r="K19" s="494">
        <f>IF('5'!$E$27&gt;4,0,1)*K18</f>
        <v>31</v>
      </c>
      <c r="L19" s="494">
        <f>IF('5'!$E$27&gt;2,0,1)*L18</f>
        <v>0</v>
      </c>
      <c r="M19" s="494">
        <f>IF('5'!$E$27&gt;0,0,1)*M18</f>
        <v>0</v>
      </c>
      <c r="N19" s="464">
        <f>SUM(B19:M19)</f>
        <v>245</v>
      </c>
    </row>
    <row r="20" spans="1:14">
      <c r="A20" s="464" t="s">
        <v>847</v>
      </c>
      <c r="B20" s="494">
        <v>0</v>
      </c>
      <c r="C20" s="494">
        <v>0</v>
      </c>
      <c r="D20" s="494">
        <v>0</v>
      </c>
      <c r="E20" s="494">
        <v>0</v>
      </c>
      <c r="F20" s="494">
        <v>0</v>
      </c>
      <c r="G20" s="494">
        <v>0</v>
      </c>
      <c r="H20" s="494">
        <v>0</v>
      </c>
      <c r="I20" s="494">
        <v>0</v>
      </c>
      <c r="J20" s="494">
        <v>0</v>
      </c>
      <c r="K20" s="494">
        <v>0</v>
      </c>
      <c r="L20" s="494">
        <v>0</v>
      </c>
      <c r="M20" s="494">
        <v>0</v>
      </c>
      <c r="N20" s="464">
        <f>SUM(B20:M20)</f>
        <v>0</v>
      </c>
    </row>
    <row r="21" spans="1:14">
      <c r="N21" s="464">
        <f>SUM(N19:N20)</f>
        <v>245</v>
      </c>
    </row>
    <row r="22" spans="1:14">
      <c r="L22" s="494" t="s">
        <v>850</v>
      </c>
    </row>
  </sheetData>
  <sheetProtection algorithmName="SHA-512" hashValue="EF9pBB5RLR5WXQwtGS4VbEVB3nGed6dFTzfuKfhpRAi0V+ALXliVUWpPpYF8rgyq6CHVjH+HmQSK3rPWdKjYRQ==" saltValue="Td65mC3l+XLm+aJf4RJb9w==" spinCount="100000" sheet="1" objects="1" scenarios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53BA8-85F9-1F4B-AD58-9884DF1384D6}">
  <dimension ref="B3:K8"/>
  <sheetViews>
    <sheetView workbookViewId="0">
      <selection activeCell="AXR1" sqref="A1:XFD1048576"/>
    </sheetView>
  </sheetViews>
  <sheetFormatPr baseColWidth="10" defaultColWidth="10.83203125" defaultRowHeight="15"/>
  <cols>
    <col min="1" max="1" width="4.1640625" style="495" customWidth="1"/>
    <col min="2" max="4" width="10.83203125" style="495"/>
    <col min="5" max="5" width="22" style="495" bestFit="1" customWidth="1"/>
    <col min="6" max="7" width="28.6640625" style="495" customWidth="1"/>
    <col min="8" max="8" width="23.5" style="495" bestFit="1" customWidth="1"/>
    <col min="9" max="16384" width="10.83203125" style="495"/>
  </cols>
  <sheetData>
    <row r="3" spans="2:11">
      <c r="B3" s="495" t="s">
        <v>181</v>
      </c>
      <c r="C3" s="495" t="s">
        <v>267</v>
      </c>
      <c r="D3" s="495" t="s">
        <v>178</v>
      </c>
      <c r="E3" s="495" t="s">
        <v>851</v>
      </c>
      <c r="F3" s="495" t="s">
        <v>852</v>
      </c>
      <c r="G3" s="495" t="s">
        <v>853</v>
      </c>
      <c r="H3" s="495" t="s">
        <v>201</v>
      </c>
      <c r="I3" s="495">
        <v>2025</v>
      </c>
      <c r="J3" s="495" t="s">
        <v>256</v>
      </c>
      <c r="K3" s="495" t="s">
        <v>81</v>
      </c>
    </row>
    <row r="4" spans="2:11">
      <c r="B4" s="495" t="s">
        <v>91</v>
      </c>
      <c r="C4" s="495" t="s">
        <v>854</v>
      </c>
      <c r="D4" s="495" t="s">
        <v>88</v>
      </c>
      <c r="E4" s="495" t="s">
        <v>379</v>
      </c>
      <c r="F4" s="495" t="s">
        <v>855</v>
      </c>
      <c r="G4" s="495" t="s">
        <v>856</v>
      </c>
      <c r="H4" s="495" t="s">
        <v>857</v>
      </c>
      <c r="I4" s="495">
        <v>2026</v>
      </c>
      <c r="J4" s="495" t="s">
        <v>858</v>
      </c>
      <c r="K4" s="495" t="s">
        <v>859</v>
      </c>
    </row>
    <row r="5" spans="2:11">
      <c r="D5" s="495" t="s">
        <v>860</v>
      </c>
      <c r="E5" s="495" t="s">
        <v>861</v>
      </c>
      <c r="F5" s="495" t="s">
        <v>862</v>
      </c>
      <c r="G5" s="495" t="s">
        <v>863</v>
      </c>
      <c r="H5" s="495" t="s">
        <v>202</v>
      </c>
      <c r="I5" s="495">
        <v>2027</v>
      </c>
      <c r="J5" s="495" t="s">
        <v>864</v>
      </c>
    </row>
    <row r="6" spans="2:11">
      <c r="E6" s="495" t="s">
        <v>865</v>
      </c>
      <c r="F6" s="495" t="s">
        <v>866</v>
      </c>
      <c r="G6" s="495" t="s">
        <v>867</v>
      </c>
    </row>
    <row r="7" spans="2:11">
      <c r="G7" s="495" t="s">
        <v>868</v>
      </c>
    </row>
    <row r="8" spans="2:11">
      <c r="G8" s="495" t="s">
        <v>869</v>
      </c>
    </row>
  </sheetData>
  <sheetProtection algorithmName="SHA-512" hashValue="QuF9gkX5IBVG2WmPPXoKyxaUBiPSbovs6UtB1/pKLbssZB/aGTxP/rhZVnrkjaBA8P5SD0TKTAKg0KFapPuz7A==" saltValue="y4rZiwRhEDaJ2NhkcvMAVw==" spinCount="100000" sheet="1" scenarios="1"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59982-79E6-B144-A758-C5058F703EE7}">
  <dimension ref="A2:AYL42"/>
  <sheetViews>
    <sheetView topLeftCell="AVP1" zoomScale="130" zoomScaleNormal="130" workbookViewId="0">
      <selection activeCell="AXR1" sqref="A1:XFD1048576"/>
    </sheetView>
  </sheetViews>
  <sheetFormatPr baseColWidth="10" defaultColWidth="8.83203125" defaultRowHeight="14"/>
  <cols>
    <col min="1" max="3" width="9.5" style="226" bestFit="1" customWidth="1"/>
    <col min="4" max="1336" width="8.83203125" style="226"/>
    <col min="1337" max="1337" width="7.33203125" style="230" bestFit="1" customWidth="1"/>
    <col min="1338" max="1338" width="18.83203125" style="226" customWidth="1"/>
    <col min="1339" max="16384" width="8.83203125" style="226"/>
  </cols>
  <sheetData>
    <row r="2" spans="1337:1338" ht="18" customHeight="1">
      <c r="AYK2" s="227">
        <v>3</v>
      </c>
      <c r="AYL2" s="225">
        <f>IF(SIMULATORE!E4="BUSINESS",6500,5500)</f>
        <v>6500</v>
      </c>
    </row>
    <row r="3" spans="1337:1338" ht="18" customHeight="1">
      <c r="AYK3" s="227">
        <v>4</v>
      </c>
      <c r="AYL3" s="225">
        <f>IF(SIMULATORE!E4="BUSINESS",7800,6800)</f>
        <v>7800</v>
      </c>
    </row>
    <row r="4" spans="1337:1338" ht="18" customHeight="1">
      <c r="AYK4" s="227">
        <v>5</v>
      </c>
      <c r="AYL4" s="225">
        <f>IF(SIMULATORE!E4="BUSINESS",8500,7500)</f>
        <v>8500</v>
      </c>
    </row>
    <row r="5" spans="1337:1338" ht="18" customHeight="1">
      <c r="AYK5" s="227">
        <v>6</v>
      </c>
      <c r="AYL5" s="225">
        <f>IF(SIMULATORE!E4="BUSINESS",10200,8800)</f>
        <v>10200</v>
      </c>
    </row>
    <row r="6" spans="1337:1338" ht="18" customHeight="1">
      <c r="AYK6" s="227">
        <v>7</v>
      </c>
      <c r="AYL6" s="225">
        <f>IF(SIMULATORE!E4="BUSINESS",11500,10250)</f>
        <v>11500</v>
      </c>
    </row>
    <row r="7" spans="1337:1338" ht="18" customHeight="1">
      <c r="AYK7" s="227">
        <v>8</v>
      </c>
      <c r="AYL7" s="225">
        <f>IF(SIMULATORE!E4="BUSINESS",12800,11700)</f>
        <v>12800</v>
      </c>
    </row>
    <row r="8" spans="1337:1338" ht="18" customHeight="1">
      <c r="AYK8" s="227">
        <v>9</v>
      </c>
      <c r="AYL8" s="225">
        <f>IF(SIMULATORE!E4="BUSINESS",13500,13100)</f>
        <v>13500</v>
      </c>
    </row>
    <row r="9" spans="1337:1338" ht="18" customHeight="1">
      <c r="AYK9" s="227">
        <v>10</v>
      </c>
      <c r="AYL9" s="225">
        <v>14500</v>
      </c>
    </row>
    <row r="10" spans="1337:1338" ht="18" customHeight="1">
      <c r="AYK10" s="227">
        <v>15</v>
      </c>
      <c r="AYL10" s="225">
        <v>21000</v>
      </c>
    </row>
    <row r="11" spans="1337:1338" ht="18" customHeight="1">
      <c r="AYK11" s="227">
        <v>20</v>
      </c>
      <c r="AYL11" s="225">
        <v>28000</v>
      </c>
    </row>
    <row r="12" spans="1337:1338" ht="18" customHeight="1">
      <c r="AYK12" s="227">
        <v>25</v>
      </c>
      <c r="AYL12" s="225">
        <v>34500</v>
      </c>
    </row>
    <row r="13" spans="1337:1338" ht="18" customHeight="1">
      <c r="AYK13" s="227">
        <v>30</v>
      </c>
      <c r="AYL13" s="225">
        <v>40000</v>
      </c>
    </row>
    <row r="14" spans="1337:1338" ht="18" customHeight="1">
      <c r="AYK14" s="227">
        <v>35</v>
      </c>
      <c r="AYL14" s="225">
        <v>46000</v>
      </c>
    </row>
    <row r="15" spans="1337:1338" ht="18" customHeight="1">
      <c r="AYK15" s="227">
        <v>40</v>
      </c>
      <c r="AYL15" s="225">
        <v>51000</v>
      </c>
    </row>
    <row r="16" spans="1337:1338" ht="18" customHeight="1">
      <c r="AYK16" s="227">
        <v>45</v>
      </c>
      <c r="AYL16" s="225">
        <v>55000</v>
      </c>
    </row>
    <row r="17" spans="1337:1338" ht="18" customHeight="1">
      <c r="AYK17" s="227">
        <v>50</v>
      </c>
      <c r="AYL17" s="225">
        <v>61000</v>
      </c>
    </row>
    <row r="18" spans="1337:1338" ht="18" customHeight="1">
      <c r="AYK18" s="227">
        <v>55</v>
      </c>
      <c r="AYL18" s="225">
        <v>66000</v>
      </c>
    </row>
    <row r="19" spans="1337:1338" ht="18" customHeight="1">
      <c r="AYK19" s="227">
        <v>60</v>
      </c>
      <c r="AYL19" s="225">
        <v>71000</v>
      </c>
    </row>
    <row r="20" spans="1337:1338" ht="18" customHeight="1">
      <c r="AYK20" s="227">
        <v>65</v>
      </c>
      <c r="AYL20" s="225">
        <v>75000</v>
      </c>
    </row>
    <row r="21" spans="1337:1338" ht="18" customHeight="1">
      <c r="AYK21" s="227">
        <v>70</v>
      </c>
      <c r="AYL21" s="225">
        <v>78000</v>
      </c>
    </row>
    <row r="22" spans="1337:1338" ht="18" customHeight="1">
      <c r="AYK22" s="227">
        <v>75</v>
      </c>
      <c r="AYL22" s="225">
        <v>82000</v>
      </c>
    </row>
    <row r="23" spans="1337:1338" ht="18" customHeight="1">
      <c r="AYK23" s="227">
        <v>80</v>
      </c>
      <c r="AYL23" s="225">
        <v>87500</v>
      </c>
    </row>
    <row r="24" spans="1337:1338" ht="18" customHeight="1">
      <c r="AYK24" s="227">
        <v>85</v>
      </c>
      <c r="AYL24" s="225">
        <v>91000</v>
      </c>
    </row>
    <row r="25" spans="1337:1338" ht="18" customHeight="1">
      <c r="AYK25" s="227">
        <v>90</v>
      </c>
      <c r="AYL25" s="225">
        <v>94500</v>
      </c>
    </row>
    <row r="26" spans="1337:1338" ht="18" customHeight="1">
      <c r="AYK26" s="227">
        <v>95</v>
      </c>
      <c r="AYL26" s="225">
        <v>99000</v>
      </c>
    </row>
    <row r="27" spans="1337:1338" ht="18" hidden="1" customHeight="1">
      <c r="AYK27" s="228"/>
      <c r="AYL27" s="229"/>
    </row>
    <row r="28" spans="1337:1338" ht="18" hidden="1" customHeight="1">
      <c r="AYL28" s="231" t="s">
        <v>98</v>
      </c>
    </row>
    <row r="29" spans="1337:1338" ht="18" hidden="1" customHeight="1">
      <c r="AYL29" s="232"/>
    </row>
    <row r="30" spans="1337:1338" ht="18" hidden="1" customHeight="1">
      <c r="AYL30" s="231" t="s">
        <v>98</v>
      </c>
    </row>
    <row r="31" spans="1337:1338" ht="18" customHeight="1">
      <c r="AYK31" s="233" t="s">
        <v>99</v>
      </c>
      <c r="AYL31" s="225">
        <v>2200</v>
      </c>
    </row>
    <row r="32" spans="1337:1338" ht="18" customHeight="1">
      <c r="AYK32" s="233" t="s">
        <v>100</v>
      </c>
      <c r="AYL32" s="225">
        <v>3750</v>
      </c>
    </row>
    <row r="33" spans="1337:1338" ht="18" customHeight="1">
      <c r="AYK33" s="233" t="s">
        <v>101</v>
      </c>
      <c r="AYL33" s="225">
        <v>5600</v>
      </c>
    </row>
    <row r="34" spans="1337:1338" ht="18" customHeight="1">
      <c r="AYK34" s="233" t="s">
        <v>102</v>
      </c>
      <c r="AYL34" s="225">
        <v>7300</v>
      </c>
    </row>
    <row r="35" spans="1337:1338" ht="18" customHeight="1">
      <c r="AYK35" s="233" t="s">
        <v>103</v>
      </c>
      <c r="AYL35" s="225">
        <v>11500</v>
      </c>
    </row>
    <row r="36" spans="1337:1338" ht="18" customHeight="1">
      <c r="AYK36" s="233" t="s">
        <v>104</v>
      </c>
      <c r="AYL36" s="225">
        <v>13000</v>
      </c>
    </row>
    <row r="37" spans="1337:1338" ht="18" customHeight="1">
      <c r="AYK37" s="233" t="s">
        <v>105</v>
      </c>
      <c r="AYL37" s="225">
        <v>15000</v>
      </c>
    </row>
    <row r="38" spans="1337:1338" ht="18" customHeight="1">
      <c r="AYK38" s="233" t="s">
        <v>106</v>
      </c>
      <c r="AYL38" s="225">
        <v>16500</v>
      </c>
    </row>
    <row r="39" spans="1337:1338" ht="18" customHeight="1">
      <c r="AYK39" s="233" t="s">
        <v>107</v>
      </c>
      <c r="AYL39" s="225">
        <v>18500</v>
      </c>
    </row>
    <row r="40" spans="1337:1338" ht="18" customHeight="1">
      <c r="AYK40" s="233" t="s">
        <v>108</v>
      </c>
      <c r="AYL40" s="225">
        <v>20000</v>
      </c>
    </row>
    <row r="41" spans="1337:1338" ht="18" customHeight="1">
      <c r="AYK41" s="230" t="s">
        <v>109</v>
      </c>
      <c r="AYL41" s="225">
        <v>22000</v>
      </c>
    </row>
    <row r="42" spans="1337:1338" ht="18" customHeight="1">
      <c r="AYK42" s="230" t="s">
        <v>110</v>
      </c>
      <c r="AYL42" s="225">
        <v>23500</v>
      </c>
    </row>
  </sheetData>
  <sheetProtection algorithmName="SHA-512" hashValue="OpvaASEfVtm4ibxO1MzqVpPSY8B3GAr4khlfc1QFr6ZfM5T7Eg1fGEsWtEfPh3h42fCEEsPvd91z5EP+aV99XQ==" saltValue="sDZsj34/YvKDWzZ5qB6Hug==" spinCount="100000" sheet="1" selectLockedCells="1"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7AE94-D8A1-3540-8BB0-B93A58E33348}">
  <dimension ref="C2:S10"/>
  <sheetViews>
    <sheetView zoomScale="180" zoomScaleNormal="180" workbookViewId="0">
      <selection activeCell="AXR1" sqref="A1:XFD1048576"/>
    </sheetView>
  </sheetViews>
  <sheetFormatPr baseColWidth="10" defaultColWidth="11.5" defaultRowHeight="15"/>
  <cols>
    <col min="1" max="16384" width="11.5" style="464"/>
  </cols>
  <sheetData>
    <row r="2" spans="3:19" s="119" customFormat="1" ht="11">
      <c r="C2" s="118">
        <f>(IF(SIMULATORE!E13=3,'1'!AYL2,IF(SIMULATORE!E13=4,'1'!AYL3,IF(SIMULATORE!E13=5,'1'!AYL4,IF(SIMULATORE!E13=6,'1'!AYL5,IF(SIMULATORE!E13=7,'1'!AYL6,IF(SIMULATORE!E13=8,'1'!AYL7,IF(SIMULATORE!E13=9,'1'!AYL8,IF(SIMULATORE!E13=10,'1'!AYL9,IF(SIMULATORE!E13=12,'1'!#REF!,IF(SIMULATORE!E13=15,'1'!AYL10,IF(SIMULATORE!E13=17,'1'!#REF!,IF(SIMULATORE!E13=20,'1'!AYL11,IF(SIMULATORE!E13=25,'1'!AYL12,IF(SIMULATORE!E13=30,'1'!AYL13,IF(SIMULATORE!E13=35,'1'!AYL14,IF(SIMULATORE!E13=40,'1'!AYL15,IF(SIMULATORE!E13=45,'1'!AYL16,IF(SIMULATORE!E13=50,'1'!AYL17,IF(SIMULATORE!E13=55,'1'!AYL18,IF(SIMULATORE!E13=60,'1'!AYL19,IF(SIMULATORE!E13=65,'1'!AYL20,IF(SIMULATORE!E13=70,'1'!AYL21,IF(SIMULATORE!E13=75,'1'!AYL22,IF(SIMULATORE!E13=80,'1'!AYL23,IF(SIMULATORE!E13=85,'1'!AYL24,IF(SIMULATORE!E13=90,'1'!AYL25,IF(SIMULATORE!E13=95,'1'!AYL26,0))))))))))))))))))))))))))))+(IF(SIMULATORE!E15=5,'1'!AYL31,IF(SIMULATORE!E15=10,'1'!AYL32,IF(SIMULATORE!E15=15,'1'!AYL33,IF(SIMULATORE!E15=20,'1'!AYL34,IF(SIMULATORE!E15=25,'1'!AYL35,IF(SIMULATORE!E15=30,'1'!AYL36,IF(SIMULATORE!E15=35,'1'!AYL37,IF(SIMULATORE!E15=40,'1'!AYL38,IF(SIMULATORE!E15=45,'1'!AYL39,IF(SIMULATORE!E15=50,'1'!AYL40,IF(SIMULATORE!E15=55,'1'!AYL41,IF(SIMULATORE!E15=60,'1'!AYL42,0)))))))))))))</f>
        <v>0</v>
      </c>
      <c r="D2" s="119" t="s">
        <v>82</v>
      </c>
      <c r="Q2" s="120"/>
      <c r="R2" s="120"/>
      <c r="S2" s="121"/>
    </row>
    <row r="3" spans="3:19" s="119" customFormat="1" ht="11">
      <c r="C3" s="118">
        <f>IF(C2&lt;=60000,C2,60000)</f>
        <v>0</v>
      </c>
      <c r="D3" s="119" t="s">
        <v>83</v>
      </c>
    </row>
    <row r="4" spans="3:19" s="119" customFormat="1" ht="11">
      <c r="C4" s="122">
        <v>4</v>
      </c>
      <c r="D4" s="119" t="s">
        <v>84</v>
      </c>
    </row>
    <row r="5" spans="3:19" s="119" customFormat="1" ht="11">
      <c r="C5" s="123">
        <v>0.1</v>
      </c>
      <c r="D5" s="124" t="s">
        <v>85</v>
      </c>
      <c r="E5" s="124"/>
      <c r="F5" s="124"/>
    </row>
    <row r="6" spans="3:19" s="119" customFormat="1" ht="11">
      <c r="C6" s="118">
        <f>IF(SIMULATORE!E5="NORD",1200,IF(SIMULATORE!E5="CENTRO",1300,1400))</f>
        <v>1400</v>
      </c>
      <c r="D6" s="125" t="s">
        <v>86</v>
      </c>
      <c r="E6" s="125"/>
      <c r="F6" s="124"/>
    </row>
    <row r="7" spans="3:19" s="119" customFormat="1" ht="11">
      <c r="C7" s="126">
        <v>0.8</v>
      </c>
      <c r="D7" s="120" t="s">
        <v>87</v>
      </c>
      <c r="E7" s="120"/>
      <c r="F7" s="124"/>
    </row>
    <row r="8" spans="3:19" s="119" customFormat="1" ht="11">
      <c r="C8" s="126" t="s">
        <v>88</v>
      </c>
      <c r="D8" s="120" t="s">
        <v>89</v>
      </c>
      <c r="E8" s="120"/>
      <c r="F8" s="124"/>
    </row>
    <row r="9" spans="3:19" s="119" customFormat="1" ht="11">
      <c r="C9" s="127">
        <v>0</v>
      </c>
      <c r="D9" s="128" t="s">
        <v>90</v>
      </c>
      <c r="E9" s="128"/>
      <c r="F9" s="128"/>
    </row>
    <row r="10" spans="3:19" s="119" customFormat="1" ht="11">
      <c r="C10" s="121" t="s">
        <v>91</v>
      </c>
      <c r="D10" s="128" t="s">
        <v>92</v>
      </c>
      <c r="E10" s="128"/>
      <c r="F10" s="128"/>
    </row>
  </sheetData>
  <sheetProtection algorithmName="SHA-512" hashValue="79+x9rNIj1N3O3hareuwa0YNSTx+YesPOm+YKmgrMH1lYJyKz9vGhpHiWLhci+rI5M63XXQwQG6s0S6vdkpkdA==" saltValue="VKZBZPfHYKgM+jOJsEv4RA==" spinCount="100000" sheet="1" objects="1" scenarios="1"/>
  <mergeCells count="1">
    <mergeCell ref="D6:E6"/>
  </mergeCells>
  <dataValidations count="1">
    <dataValidation type="whole" allowBlank="1" showInputMessage="1" showErrorMessage="1" sqref="C4" xr:uid="{B8DE1134-A2C0-C74A-B05A-21B98D9B6942}">
      <formula1>0</formula1>
      <formula2>7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E0F995F-DDE5-A041-B750-E1D8C4696087}">
          <x14:formula1>
            <xm:f>'18'!$B$3:$B$4</xm:f>
          </x14:formula1>
          <xm:sqref>S2 C10</xm:sqref>
        </x14:dataValidation>
        <x14:dataValidation type="list" allowBlank="1" showInputMessage="1" showErrorMessage="1" xr:uid="{9CFD423E-F5D8-134A-856D-EC24673C616B}">
          <x14:formula1>
            <xm:f>'18'!$D$3:$D$5</xm:f>
          </x14:formula1>
          <xm:sqref>C8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76D1B-EBB7-D24F-8D14-A4E0D6ADE3EE}">
  <dimension ref="B1:AJ70"/>
  <sheetViews>
    <sheetView zoomScale="200" zoomScaleNormal="150" workbookViewId="0">
      <selection activeCell="AXR1" sqref="A1:XFD1048576"/>
    </sheetView>
  </sheetViews>
  <sheetFormatPr baseColWidth="10" defaultColWidth="10.83203125" defaultRowHeight="11"/>
  <cols>
    <col min="1" max="1" width="2.83203125" style="124" customWidth="1"/>
    <col min="2" max="2" width="21.1640625" style="124" bestFit="1" customWidth="1"/>
    <col min="3" max="3" width="8.33203125" style="129" customWidth="1"/>
    <col min="4" max="34" width="8.33203125" style="124" customWidth="1"/>
    <col min="35" max="35" width="10.33203125" style="124" customWidth="1"/>
    <col min="36" max="36" width="10.83203125" style="124" customWidth="1"/>
    <col min="37" max="16384" width="10.83203125" style="124"/>
  </cols>
  <sheetData>
    <row r="1" spans="2:36" s="129" customFormat="1"/>
    <row r="2" spans="2:36" s="153" customFormat="1" ht="15" customHeight="1">
      <c r="B2" s="130" t="s">
        <v>112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2"/>
      <c r="AJ2" s="132"/>
    </row>
    <row r="3" spans="2:36" s="153" customFormat="1">
      <c r="B3" s="130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2"/>
      <c r="AJ3" s="132"/>
    </row>
    <row r="4" spans="2:36">
      <c r="B4" s="134" t="s">
        <v>113</v>
      </c>
      <c r="C4" s="135" t="s">
        <v>93</v>
      </c>
      <c r="D4" s="136">
        <f>SIMULATORE!E13</f>
        <v>0</v>
      </c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</row>
    <row r="5" spans="2:36">
      <c r="B5" s="134" t="s">
        <v>96</v>
      </c>
      <c r="C5" s="135" t="s">
        <v>94</v>
      </c>
      <c r="D5" s="136">
        <f>SIMULATORE!E15</f>
        <v>0</v>
      </c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</row>
    <row r="6" spans="2:36">
      <c r="B6" s="134" t="s">
        <v>114</v>
      </c>
      <c r="C6" s="135" t="s">
        <v>115</v>
      </c>
      <c r="D6" s="138">
        <f>SIMULATORE!L7</f>
        <v>0</v>
      </c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</row>
    <row r="7" spans="2:36">
      <c r="B7" s="134" t="s">
        <v>116</v>
      </c>
      <c r="C7" s="135" t="s">
        <v>117</v>
      </c>
      <c r="D7" s="139" t="e">
        <f>(SIMULATORE!L8/SIMULATORE!L7)</f>
        <v>#DIV/0!</v>
      </c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</row>
    <row r="8" spans="2:36">
      <c r="B8" s="134" t="s">
        <v>118</v>
      </c>
      <c r="C8" s="135" t="s">
        <v>95</v>
      </c>
      <c r="D8" s="136">
        <f>'2'!C4</f>
        <v>4</v>
      </c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</row>
    <row r="9" spans="2:36" s="142" customFormat="1" ht="12" customHeight="1">
      <c r="B9" s="140" t="s">
        <v>119</v>
      </c>
      <c r="C9" s="135" t="s">
        <v>94</v>
      </c>
      <c r="D9" s="139" t="s">
        <v>120</v>
      </c>
      <c r="E9" s="141">
        <f>'13'!D65</f>
        <v>0</v>
      </c>
      <c r="F9" s="141">
        <f>'13'!E65</f>
        <v>0</v>
      </c>
      <c r="G9" s="141">
        <f>'13'!F65</f>
        <v>0</v>
      </c>
      <c r="H9" s="141">
        <f>'13'!G65</f>
        <v>0</v>
      </c>
      <c r="I9" s="141">
        <f>'13'!H65</f>
        <v>0</v>
      </c>
      <c r="J9" s="141">
        <f>'13'!I65</f>
        <v>0</v>
      </c>
      <c r="K9" s="141">
        <f>'13'!J65</f>
        <v>0</v>
      </c>
      <c r="L9" s="141">
        <f>'13'!K65</f>
        <v>0</v>
      </c>
      <c r="M9" s="141">
        <f>'13'!L65</f>
        <v>0</v>
      </c>
      <c r="N9" s="141">
        <f>'13'!M65</f>
        <v>0</v>
      </c>
      <c r="O9" s="141">
        <f>'13'!N65</f>
        <v>0</v>
      </c>
      <c r="P9" s="141">
        <f>'13'!O65</f>
        <v>0</v>
      </c>
      <c r="Q9" s="141">
        <f>'13'!P65</f>
        <v>0</v>
      </c>
      <c r="R9" s="141">
        <f>'13'!Q65</f>
        <v>0</v>
      </c>
      <c r="S9" s="141">
        <f>'13'!R65</f>
        <v>0</v>
      </c>
      <c r="T9" s="141">
        <f>'13'!S65</f>
        <v>0</v>
      </c>
      <c r="U9" s="141">
        <f>'13'!T65</f>
        <v>0</v>
      </c>
      <c r="V9" s="141">
        <f>'13'!U65</f>
        <v>0</v>
      </c>
      <c r="W9" s="141">
        <f>'13'!V65</f>
        <v>0</v>
      </c>
      <c r="X9" s="141">
        <f>'13'!W65</f>
        <v>0</v>
      </c>
      <c r="Y9" s="141">
        <f>'13'!X65</f>
        <v>0</v>
      </c>
      <c r="Z9" s="141">
        <f>'13'!Y65</f>
        <v>0</v>
      </c>
      <c r="AA9" s="141">
        <f>'13'!Z65</f>
        <v>0</v>
      </c>
      <c r="AB9" s="141">
        <f>'13'!AA65</f>
        <v>0</v>
      </c>
      <c r="AC9" s="141">
        <f>'13'!AB65</f>
        <v>0</v>
      </c>
      <c r="AD9" s="141">
        <f>'13'!AC65</f>
        <v>0</v>
      </c>
      <c r="AE9" s="141">
        <f>'13'!AD65</f>
        <v>0</v>
      </c>
      <c r="AF9" s="141">
        <f>'13'!AE65</f>
        <v>0</v>
      </c>
      <c r="AG9" s="141">
        <f>'13'!AF65</f>
        <v>0</v>
      </c>
      <c r="AH9" s="141">
        <f>'13'!AG65</f>
        <v>0</v>
      </c>
      <c r="AI9" s="141">
        <f t="shared" ref="AI9:AI32" si="0">SUM(D9:AH9)</f>
        <v>0</v>
      </c>
      <c r="AJ9" s="141">
        <f t="shared" ref="AJ9:AJ32" si="1">AVERAGE(E9:AH9)</f>
        <v>0</v>
      </c>
    </row>
    <row r="10" spans="2:36" ht="12" customHeight="1">
      <c r="B10" s="143" t="s">
        <v>121</v>
      </c>
      <c r="C10" s="129" t="s">
        <v>94</v>
      </c>
      <c r="D10" s="144" t="s">
        <v>120</v>
      </c>
      <c r="E10" s="137">
        <f>'13'!D99</f>
        <v>0</v>
      </c>
      <c r="F10" s="137">
        <f>'13'!E99</f>
        <v>0</v>
      </c>
      <c r="G10" s="137">
        <f>'13'!F99</f>
        <v>0</v>
      </c>
      <c r="H10" s="137">
        <f>'13'!G99</f>
        <v>0</v>
      </c>
      <c r="I10" s="137">
        <f>'13'!H99</f>
        <v>0</v>
      </c>
      <c r="J10" s="137">
        <f>'13'!I99</f>
        <v>0</v>
      </c>
      <c r="K10" s="137">
        <f>'13'!J99</f>
        <v>0</v>
      </c>
      <c r="L10" s="137">
        <f>'13'!K99</f>
        <v>0</v>
      </c>
      <c r="M10" s="137">
        <f>'13'!L99</f>
        <v>0</v>
      </c>
      <c r="N10" s="137">
        <f>'13'!M99</f>
        <v>0</v>
      </c>
      <c r="O10" s="137">
        <f>'13'!N99</f>
        <v>0</v>
      </c>
      <c r="P10" s="137">
        <f>'13'!O99</f>
        <v>0</v>
      </c>
      <c r="Q10" s="137">
        <f>'13'!P99</f>
        <v>0</v>
      </c>
      <c r="R10" s="137">
        <f>'13'!Q99</f>
        <v>0</v>
      </c>
      <c r="S10" s="137">
        <f>'13'!R99</f>
        <v>0</v>
      </c>
      <c r="T10" s="137">
        <f>'13'!S99</f>
        <v>0</v>
      </c>
      <c r="U10" s="137">
        <f>'13'!T99</f>
        <v>0</v>
      </c>
      <c r="V10" s="137">
        <f>'13'!U99</f>
        <v>0</v>
      </c>
      <c r="W10" s="137">
        <f>'13'!V99</f>
        <v>0</v>
      </c>
      <c r="X10" s="137">
        <f>'13'!W99</f>
        <v>0</v>
      </c>
      <c r="Y10" s="137">
        <f>'13'!X99</f>
        <v>0</v>
      </c>
      <c r="Z10" s="137">
        <f>'13'!Y99</f>
        <v>0</v>
      </c>
      <c r="AA10" s="137">
        <f>'13'!Z99</f>
        <v>0</v>
      </c>
      <c r="AB10" s="137">
        <f>'13'!AA99</f>
        <v>0</v>
      </c>
      <c r="AC10" s="137">
        <f>'13'!AB99</f>
        <v>0</v>
      </c>
      <c r="AD10" s="137">
        <f>'13'!AC99</f>
        <v>0</v>
      </c>
      <c r="AE10" s="137">
        <f>'13'!AD99</f>
        <v>0</v>
      </c>
      <c r="AF10" s="137">
        <f>'13'!AE99</f>
        <v>0</v>
      </c>
      <c r="AG10" s="137">
        <f>'13'!AF99</f>
        <v>0</v>
      </c>
      <c r="AH10" s="137">
        <f>'13'!AG99</f>
        <v>0</v>
      </c>
      <c r="AI10" s="137">
        <f t="shared" si="0"/>
        <v>0</v>
      </c>
      <c r="AJ10" s="137">
        <f t="shared" si="1"/>
        <v>0</v>
      </c>
    </row>
    <row r="11" spans="2:36" ht="12" customHeight="1">
      <c r="B11" s="143" t="s">
        <v>122</v>
      </c>
      <c r="C11" s="129" t="s">
        <v>94</v>
      </c>
      <c r="D11" s="144" t="s">
        <v>120</v>
      </c>
      <c r="E11" s="137">
        <f>'13'!D133</f>
        <v>0</v>
      </c>
      <c r="F11" s="137">
        <f>'13'!E133</f>
        <v>0</v>
      </c>
      <c r="G11" s="137">
        <f>'13'!F133</f>
        <v>0</v>
      </c>
      <c r="H11" s="137">
        <f>'13'!G133</f>
        <v>0</v>
      </c>
      <c r="I11" s="137">
        <f>'13'!H133</f>
        <v>0</v>
      </c>
      <c r="J11" s="137">
        <f>'13'!I133</f>
        <v>0</v>
      </c>
      <c r="K11" s="137">
        <f>'13'!J133</f>
        <v>0</v>
      </c>
      <c r="L11" s="137">
        <f>'13'!K133</f>
        <v>0</v>
      </c>
      <c r="M11" s="137">
        <f>'13'!L133</f>
        <v>0</v>
      </c>
      <c r="N11" s="137">
        <f>'13'!M133</f>
        <v>0</v>
      </c>
      <c r="O11" s="137">
        <f>'13'!N133</f>
        <v>0</v>
      </c>
      <c r="P11" s="137">
        <f>'13'!O133</f>
        <v>0</v>
      </c>
      <c r="Q11" s="137">
        <f>'13'!P133</f>
        <v>0</v>
      </c>
      <c r="R11" s="137">
        <f>'13'!Q133</f>
        <v>0</v>
      </c>
      <c r="S11" s="137">
        <f>'13'!R133</f>
        <v>0</v>
      </c>
      <c r="T11" s="137">
        <f>'13'!S133</f>
        <v>0</v>
      </c>
      <c r="U11" s="137">
        <f>'13'!T133</f>
        <v>0</v>
      </c>
      <c r="V11" s="137">
        <f>'13'!U133</f>
        <v>0</v>
      </c>
      <c r="W11" s="137">
        <f>'13'!V133</f>
        <v>0</v>
      </c>
      <c r="X11" s="137">
        <f>'13'!W133</f>
        <v>0</v>
      </c>
      <c r="Y11" s="137">
        <f>'13'!X133</f>
        <v>0</v>
      </c>
      <c r="Z11" s="137">
        <f>'13'!Y133</f>
        <v>0</v>
      </c>
      <c r="AA11" s="137">
        <f>'13'!Z133</f>
        <v>0</v>
      </c>
      <c r="AB11" s="137">
        <f>'13'!AA133</f>
        <v>0</v>
      </c>
      <c r="AC11" s="137">
        <f>'13'!AB133</f>
        <v>0</v>
      </c>
      <c r="AD11" s="137">
        <f>'13'!AC133</f>
        <v>0</v>
      </c>
      <c r="AE11" s="137">
        <f>'13'!AD133</f>
        <v>0</v>
      </c>
      <c r="AF11" s="137">
        <f>'13'!AE133</f>
        <v>0</v>
      </c>
      <c r="AG11" s="137">
        <f>'13'!AF133</f>
        <v>0</v>
      </c>
      <c r="AH11" s="137">
        <f>'13'!AG133</f>
        <v>0</v>
      </c>
      <c r="AI11" s="137">
        <f t="shared" si="0"/>
        <v>0</v>
      </c>
      <c r="AJ11" s="137">
        <f t="shared" si="1"/>
        <v>0</v>
      </c>
    </row>
    <row r="12" spans="2:36" ht="12" customHeight="1">
      <c r="B12" s="143" t="s">
        <v>123</v>
      </c>
      <c r="C12" s="129" t="s">
        <v>94</v>
      </c>
      <c r="D12" s="144" t="s">
        <v>120</v>
      </c>
      <c r="E12" s="137">
        <f>'13'!D167</f>
        <v>0</v>
      </c>
      <c r="F12" s="137">
        <f>'13'!E167</f>
        <v>0</v>
      </c>
      <c r="G12" s="137">
        <f>'13'!F167</f>
        <v>0</v>
      </c>
      <c r="H12" s="137">
        <f>'13'!G167</f>
        <v>0</v>
      </c>
      <c r="I12" s="137">
        <f>'13'!H167</f>
        <v>0</v>
      </c>
      <c r="J12" s="137">
        <f>'13'!I167</f>
        <v>0</v>
      </c>
      <c r="K12" s="137">
        <f>'13'!J167</f>
        <v>0</v>
      </c>
      <c r="L12" s="137">
        <f>'13'!K167</f>
        <v>0</v>
      </c>
      <c r="M12" s="137">
        <f>'13'!L167</f>
        <v>0</v>
      </c>
      <c r="N12" s="137">
        <f>'13'!M167</f>
        <v>0</v>
      </c>
      <c r="O12" s="137">
        <f>'13'!N167</f>
        <v>0</v>
      </c>
      <c r="P12" s="137">
        <f>'13'!O167</f>
        <v>0</v>
      </c>
      <c r="Q12" s="137">
        <f>'13'!P167</f>
        <v>0</v>
      </c>
      <c r="R12" s="137">
        <f>'13'!Q167</f>
        <v>0</v>
      </c>
      <c r="S12" s="137">
        <f>'13'!R167</f>
        <v>0</v>
      </c>
      <c r="T12" s="137">
        <f>'13'!S167</f>
        <v>0</v>
      </c>
      <c r="U12" s="137">
        <f>'13'!T167</f>
        <v>0</v>
      </c>
      <c r="V12" s="137">
        <f>'13'!U167</f>
        <v>0</v>
      </c>
      <c r="W12" s="137">
        <f>'13'!V167</f>
        <v>0</v>
      </c>
      <c r="X12" s="137">
        <f>'13'!W167</f>
        <v>0</v>
      </c>
      <c r="Y12" s="137">
        <f>'13'!X167</f>
        <v>0</v>
      </c>
      <c r="Z12" s="137">
        <f>'13'!Y167</f>
        <v>0</v>
      </c>
      <c r="AA12" s="137">
        <f>'13'!Z167</f>
        <v>0</v>
      </c>
      <c r="AB12" s="137">
        <f>'13'!AA167</f>
        <v>0</v>
      </c>
      <c r="AC12" s="137">
        <f>'13'!AB167</f>
        <v>0</v>
      </c>
      <c r="AD12" s="137">
        <f>'13'!AC167</f>
        <v>0</v>
      </c>
      <c r="AE12" s="137">
        <f>'13'!AD167</f>
        <v>0</v>
      </c>
      <c r="AF12" s="137">
        <f>'13'!AE167</f>
        <v>0</v>
      </c>
      <c r="AG12" s="137">
        <f>'13'!AF167</f>
        <v>0</v>
      </c>
      <c r="AH12" s="137">
        <f>'13'!AG167</f>
        <v>0</v>
      </c>
      <c r="AI12" s="137">
        <f t="shared" si="0"/>
        <v>0</v>
      </c>
      <c r="AJ12" s="137">
        <f t="shared" si="1"/>
        <v>0</v>
      </c>
    </row>
    <row r="13" spans="2:36" ht="12" customHeight="1">
      <c r="B13" s="143" t="s">
        <v>124</v>
      </c>
      <c r="C13" s="129" t="s">
        <v>115</v>
      </c>
      <c r="D13" s="144" t="s">
        <v>120</v>
      </c>
      <c r="E13" s="137">
        <f>'8'!D5+'8'!D12</f>
        <v>0</v>
      </c>
      <c r="F13" s="137">
        <f>'8'!E5+'8'!E12</f>
        <v>0</v>
      </c>
      <c r="G13" s="137">
        <f>'8'!F5+'8'!F12</f>
        <v>0</v>
      </c>
      <c r="H13" s="137">
        <f>'8'!G5+'8'!G12</f>
        <v>0</v>
      </c>
      <c r="I13" s="137">
        <f>'8'!H5+'8'!H12</f>
        <v>0</v>
      </c>
      <c r="J13" s="137">
        <f>'8'!I5+'8'!I12</f>
        <v>0</v>
      </c>
      <c r="K13" s="137">
        <f>'8'!J5+'8'!J12</f>
        <v>0</v>
      </c>
      <c r="L13" s="137">
        <f>'8'!K5+'8'!K12</f>
        <v>0</v>
      </c>
      <c r="M13" s="137">
        <f>'8'!L5+'8'!L12</f>
        <v>0</v>
      </c>
      <c r="N13" s="137">
        <f>'8'!M5+'8'!M12</f>
        <v>0</v>
      </c>
      <c r="O13" s="137">
        <f>'8'!N5+'8'!N12</f>
        <v>0</v>
      </c>
      <c r="P13" s="137">
        <f>'8'!O5+'8'!O12</f>
        <v>0</v>
      </c>
      <c r="Q13" s="137">
        <f>'8'!P5+'8'!P12</f>
        <v>0</v>
      </c>
      <c r="R13" s="137">
        <f>'8'!Q5+'8'!Q12</f>
        <v>0</v>
      </c>
      <c r="S13" s="137">
        <f>'8'!R5+'8'!R12</f>
        <v>0</v>
      </c>
      <c r="T13" s="137">
        <f>'8'!S5+'8'!S12</f>
        <v>0</v>
      </c>
      <c r="U13" s="137">
        <f>'8'!T5+'8'!T12</f>
        <v>0</v>
      </c>
      <c r="V13" s="137">
        <f>'8'!U5+'8'!U12</f>
        <v>0</v>
      </c>
      <c r="W13" s="137">
        <f>'8'!V5+'8'!V12</f>
        <v>0</v>
      </c>
      <c r="X13" s="137">
        <f>'8'!W5+'8'!W12</f>
        <v>0</v>
      </c>
      <c r="Y13" s="137">
        <f>'8'!X5+'8'!X12</f>
        <v>0</v>
      </c>
      <c r="Z13" s="137">
        <f>'8'!Y5+'8'!Y12</f>
        <v>0</v>
      </c>
      <c r="AA13" s="137">
        <f>'8'!Z5+'8'!Z12</f>
        <v>0</v>
      </c>
      <c r="AB13" s="137">
        <f>'8'!AA5+'8'!AA12</f>
        <v>0</v>
      </c>
      <c r="AC13" s="137">
        <f>'8'!AB5+'8'!AB12</f>
        <v>0</v>
      </c>
      <c r="AD13" s="137">
        <f>'8'!AC5+'8'!AC12</f>
        <v>0</v>
      </c>
      <c r="AE13" s="137">
        <f>'8'!AD5+'8'!AD12</f>
        <v>0</v>
      </c>
      <c r="AF13" s="137">
        <f>'8'!AE5+'8'!AE12</f>
        <v>0</v>
      </c>
      <c r="AG13" s="137">
        <f>'8'!AF5+'8'!AF12</f>
        <v>0</v>
      </c>
      <c r="AH13" s="137">
        <f>'8'!AG5+'8'!AG12</f>
        <v>0</v>
      </c>
      <c r="AI13" s="137">
        <f t="shared" si="0"/>
        <v>0</v>
      </c>
      <c r="AJ13" s="137">
        <f t="shared" si="1"/>
        <v>0</v>
      </c>
    </row>
    <row r="14" spans="2:36" ht="12" customHeight="1">
      <c r="B14" s="143" t="s">
        <v>125</v>
      </c>
      <c r="C14" s="129" t="s">
        <v>115</v>
      </c>
      <c r="D14" s="144" t="s">
        <v>120</v>
      </c>
      <c r="E14" s="137">
        <f>'8'!D7</f>
        <v>0</v>
      </c>
      <c r="F14" s="137">
        <f>'8'!E7</f>
        <v>0</v>
      </c>
      <c r="G14" s="137">
        <f>'8'!F7</f>
        <v>0</v>
      </c>
      <c r="H14" s="137">
        <f>'8'!G7</f>
        <v>0</v>
      </c>
      <c r="I14" s="137">
        <f>'8'!H7</f>
        <v>0</v>
      </c>
      <c r="J14" s="137">
        <f>'8'!I7</f>
        <v>0</v>
      </c>
      <c r="K14" s="137">
        <f>'8'!J7</f>
        <v>0</v>
      </c>
      <c r="L14" s="137">
        <f>'8'!K7</f>
        <v>0</v>
      </c>
      <c r="M14" s="137">
        <f>'8'!L7</f>
        <v>0</v>
      </c>
      <c r="N14" s="137">
        <f>'8'!M7</f>
        <v>0</v>
      </c>
      <c r="O14" s="137">
        <f>'8'!N7</f>
        <v>0</v>
      </c>
      <c r="P14" s="137">
        <f>'8'!O7</f>
        <v>0</v>
      </c>
      <c r="Q14" s="137">
        <f>'8'!P7</f>
        <v>0</v>
      </c>
      <c r="R14" s="137">
        <f>'8'!Q7</f>
        <v>0</v>
      </c>
      <c r="S14" s="137">
        <f>'8'!R7</f>
        <v>0</v>
      </c>
      <c r="T14" s="137">
        <f>'8'!S7</f>
        <v>0</v>
      </c>
      <c r="U14" s="137">
        <f>'8'!T7</f>
        <v>0</v>
      </c>
      <c r="V14" s="137">
        <f>'8'!U7</f>
        <v>0</v>
      </c>
      <c r="W14" s="137">
        <f>'8'!V7</f>
        <v>0</v>
      </c>
      <c r="X14" s="137">
        <f>'8'!W7</f>
        <v>0</v>
      </c>
      <c r="Y14" s="137">
        <f>'8'!X7</f>
        <v>0</v>
      </c>
      <c r="Z14" s="137">
        <f>'8'!Y7</f>
        <v>0</v>
      </c>
      <c r="AA14" s="137">
        <f>'8'!Z7</f>
        <v>0</v>
      </c>
      <c r="AB14" s="137">
        <f>'8'!AA7</f>
        <v>0</v>
      </c>
      <c r="AC14" s="137">
        <f>'8'!AB7</f>
        <v>0</v>
      </c>
      <c r="AD14" s="137">
        <f>'8'!AC7</f>
        <v>0</v>
      </c>
      <c r="AE14" s="137">
        <f>'8'!AD7</f>
        <v>0</v>
      </c>
      <c r="AF14" s="137">
        <f>'8'!AE7</f>
        <v>0</v>
      </c>
      <c r="AG14" s="137">
        <f>'8'!AF7</f>
        <v>0</v>
      </c>
      <c r="AH14" s="137">
        <f>'8'!AG7</f>
        <v>0</v>
      </c>
      <c r="AI14" s="137">
        <f t="shared" si="0"/>
        <v>0</v>
      </c>
      <c r="AJ14" s="137">
        <f t="shared" si="1"/>
        <v>0</v>
      </c>
    </row>
    <row r="15" spans="2:36" ht="12" customHeight="1">
      <c r="B15" s="143" t="s">
        <v>126</v>
      </c>
      <c r="C15" s="129" t="s">
        <v>115</v>
      </c>
      <c r="D15" s="144" t="s">
        <v>120</v>
      </c>
      <c r="E15" s="137">
        <f>'8'!D6</f>
        <v>0</v>
      </c>
      <c r="F15" s="137">
        <f>'8'!E6</f>
        <v>0</v>
      </c>
      <c r="G15" s="137">
        <f>'8'!F6</f>
        <v>0</v>
      </c>
      <c r="H15" s="137">
        <f>'8'!G6</f>
        <v>0</v>
      </c>
      <c r="I15" s="137">
        <f>'8'!H6</f>
        <v>0</v>
      </c>
      <c r="J15" s="137">
        <f>'8'!I6</f>
        <v>0</v>
      </c>
      <c r="K15" s="137">
        <f>'8'!J6</f>
        <v>0</v>
      </c>
      <c r="L15" s="137">
        <f>'8'!K6</f>
        <v>0</v>
      </c>
      <c r="M15" s="137">
        <f>'8'!L6</f>
        <v>0</v>
      </c>
      <c r="N15" s="137">
        <f>'8'!M6</f>
        <v>0</v>
      </c>
      <c r="O15" s="137">
        <f>'8'!N6</f>
        <v>0</v>
      </c>
      <c r="P15" s="137">
        <f>'8'!O6</f>
        <v>0</v>
      </c>
      <c r="Q15" s="137">
        <f>'8'!P6</f>
        <v>0</v>
      </c>
      <c r="R15" s="137">
        <f>'8'!Q6</f>
        <v>0</v>
      </c>
      <c r="S15" s="137">
        <f>'8'!R6</f>
        <v>0</v>
      </c>
      <c r="T15" s="137">
        <f>'8'!S6</f>
        <v>0</v>
      </c>
      <c r="U15" s="137">
        <f>'8'!T6</f>
        <v>0</v>
      </c>
      <c r="V15" s="137">
        <f>'8'!U6</f>
        <v>0</v>
      </c>
      <c r="W15" s="137">
        <f>'8'!V6</f>
        <v>0</v>
      </c>
      <c r="X15" s="137">
        <f>'8'!W6</f>
        <v>0</v>
      </c>
      <c r="Y15" s="137">
        <f>'8'!X6</f>
        <v>0</v>
      </c>
      <c r="Z15" s="137">
        <f>'8'!Y6</f>
        <v>0</v>
      </c>
      <c r="AA15" s="137">
        <f>'8'!Z6</f>
        <v>0</v>
      </c>
      <c r="AB15" s="137">
        <f>'8'!AA6</f>
        <v>0</v>
      </c>
      <c r="AC15" s="137">
        <f>'8'!AB6</f>
        <v>0</v>
      </c>
      <c r="AD15" s="137">
        <f>'8'!AC6</f>
        <v>0</v>
      </c>
      <c r="AE15" s="137">
        <f>'8'!AD6</f>
        <v>0</v>
      </c>
      <c r="AF15" s="137">
        <f>'8'!AE6</f>
        <v>0</v>
      </c>
      <c r="AG15" s="137">
        <f>'8'!AF6</f>
        <v>0</v>
      </c>
      <c r="AH15" s="137">
        <f>'8'!AG6</f>
        <v>0</v>
      </c>
      <c r="AI15" s="137">
        <f t="shared" si="0"/>
        <v>0</v>
      </c>
      <c r="AJ15" s="137">
        <f t="shared" si="1"/>
        <v>0</v>
      </c>
    </row>
    <row r="16" spans="2:36" ht="12" hidden="1" customHeight="1">
      <c r="B16" s="143" t="s">
        <v>127</v>
      </c>
      <c r="C16" s="129" t="s">
        <v>115</v>
      </c>
      <c r="D16" s="144" t="s">
        <v>120</v>
      </c>
      <c r="E16" s="137">
        <f>'8'!D14</f>
        <v>0</v>
      </c>
      <c r="F16" s="137">
        <f>'8'!E14</f>
        <v>0</v>
      </c>
      <c r="G16" s="137">
        <f>'8'!F14</f>
        <v>0</v>
      </c>
      <c r="H16" s="137">
        <f>'8'!G14</f>
        <v>0</v>
      </c>
      <c r="I16" s="137">
        <f>'8'!H14</f>
        <v>0</v>
      </c>
      <c r="J16" s="137">
        <f>'8'!I14</f>
        <v>0</v>
      </c>
      <c r="K16" s="137">
        <f>'8'!J14</f>
        <v>0</v>
      </c>
      <c r="L16" s="137">
        <f>'8'!K14</f>
        <v>0</v>
      </c>
      <c r="M16" s="137">
        <f>'8'!L14</f>
        <v>0</v>
      </c>
      <c r="N16" s="137">
        <f>'8'!M14</f>
        <v>0</v>
      </c>
      <c r="O16" s="137">
        <f>'8'!N14</f>
        <v>0</v>
      </c>
      <c r="P16" s="137">
        <f>'8'!O14</f>
        <v>0</v>
      </c>
      <c r="Q16" s="137">
        <f>'8'!P14</f>
        <v>0</v>
      </c>
      <c r="R16" s="137">
        <f>'8'!Q14</f>
        <v>0</v>
      </c>
      <c r="S16" s="137">
        <f>'8'!R14</f>
        <v>0</v>
      </c>
      <c r="T16" s="137">
        <f>'8'!S14</f>
        <v>0</v>
      </c>
      <c r="U16" s="137">
        <f>'8'!T14</f>
        <v>0</v>
      </c>
      <c r="V16" s="137">
        <f>'8'!U14</f>
        <v>0</v>
      </c>
      <c r="W16" s="137">
        <f>'8'!V14</f>
        <v>0</v>
      </c>
      <c r="X16" s="137">
        <f>'8'!W14</f>
        <v>0</v>
      </c>
      <c r="Y16" s="137">
        <f>'8'!X14</f>
        <v>0</v>
      </c>
      <c r="Z16" s="137">
        <f>'8'!Y14</f>
        <v>0</v>
      </c>
      <c r="AA16" s="137">
        <f>'8'!Z14</f>
        <v>0</v>
      </c>
      <c r="AB16" s="137">
        <f>'8'!AA14</f>
        <v>0</v>
      </c>
      <c r="AC16" s="137">
        <f>'8'!AB14</f>
        <v>0</v>
      </c>
      <c r="AD16" s="137">
        <f>'8'!AC14</f>
        <v>0</v>
      </c>
      <c r="AE16" s="137">
        <f>'8'!AD14</f>
        <v>0</v>
      </c>
      <c r="AF16" s="137">
        <f>'8'!AE14</f>
        <v>0</v>
      </c>
      <c r="AG16" s="137">
        <f>'8'!AF14</f>
        <v>0</v>
      </c>
      <c r="AH16" s="137">
        <f>'8'!AG14</f>
        <v>0</v>
      </c>
      <c r="AI16" s="137">
        <f t="shared" si="0"/>
        <v>0</v>
      </c>
      <c r="AJ16" s="137">
        <f t="shared" si="1"/>
        <v>0</v>
      </c>
    </row>
    <row r="17" spans="2:36" ht="12" hidden="1" customHeight="1">
      <c r="B17" s="143" t="s">
        <v>128</v>
      </c>
      <c r="C17" s="129" t="s">
        <v>115</v>
      </c>
      <c r="D17" s="144" t="s">
        <v>120</v>
      </c>
      <c r="E17" s="137">
        <f>'8'!D9+'8'!D10</f>
        <v>0</v>
      </c>
      <c r="F17" s="137">
        <f>'8'!E9+'8'!E10</f>
        <v>0</v>
      </c>
      <c r="G17" s="137">
        <f>'8'!F9+'8'!F10</f>
        <v>0</v>
      </c>
      <c r="H17" s="137">
        <f>'8'!G9+'8'!G10</f>
        <v>0</v>
      </c>
      <c r="I17" s="137">
        <f>'8'!H9+'8'!H10</f>
        <v>0</v>
      </c>
      <c r="J17" s="137">
        <f>'8'!I9+'8'!I10</f>
        <v>0</v>
      </c>
      <c r="K17" s="137">
        <f>'8'!J9+'8'!J10</f>
        <v>0</v>
      </c>
      <c r="L17" s="137">
        <f>'8'!K9+'8'!K10</f>
        <v>0</v>
      </c>
      <c r="M17" s="137">
        <f>'8'!L9+'8'!L10</f>
        <v>0</v>
      </c>
      <c r="N17" s="137">
        <f>'8'!M9+'8'!M10</f>
        <v>0</v>
      </c>
      <c r="O17" s="137">
        <f>'8'!N9+'8'!N10</f>
        <v>0</v>
      </c>
      <c r="P17" s="137">
        <f>'8'!O9+'8'!O10</f>
        <v>0</v>
      </c>
      <c r="Q17" s="137">
        <f>'8'!P9+'8'!P10</f>
        <v>0</v>
      </c>
      <c r="R17" s="137">
        <f>'8'!Q9+'8'!Q10</f>
        <v>0</v>
      </c>
      <c r="S17" s="137">
        <f>'8'!R9+'8'!R10</f>
        <v>0</v>
      </c>
      <c r="T17" s="137">
        <f>'8'!S9+'8'!S10</f>
        <v>0</v>
      </c>
      <c r="U17" s="137">
        <f>'8'!T9+'8'!T10</f>
        <v>0</v>
      </c>
      <c r="V17" s="137">
        <f>'8'!U9+'8'!U10</f>
        <v>0</v>
      </c>
      <c r="W17" s="137">
        <f>'8'!V9+'8'!V10</f>
        <v>0</v>
      </c>
      <c r="X17" s="137">
        <f>'8'!W9+'8'!W10</f>
        <v>0</v>
      </c>
      <c r="Y17" s="137">
        <f>'8'!X9+'8'!X10</f>
        <v>0</v>
      </c>
      <c r="Z17" s="137">
        <f>'8'!Y9+'8'!Y10</f>
        <v>0</v>
      </c>
      <c r="AA17" s="137">
        <f>'8'!Z9+'8'!Z10</f>
        <v>0</v>
      </c>
      <c r="AB17" s="137">
        <f>'8'!AA9+'8'!AA10</f>
        <v>0</v>
      </c>
      <c r="AC17" s="137">
        <f>'8'!AB9+'8'!AB10</f>
        <v>0</v>
      </c>
      <c r="AD17" s="137">
        <f>'8'!AC9+'8'!AC10</f>
        <v>0</v>
      </c>
      <c r="AE17" s="137">
        <f>'8'!AD9+'8'!AD10</f>
        <v>0</v>
      </c>
      <c r="AF17" s="137">
        <f>'8'!AE9+'8'!AE10</f>
        <v>0</v>
      </c>
      <c r="AG17" s="137">
        <f>'8'!AF9+'8'!AF10</f>
        <v>0</v>
      </c>
      <c r="AH17" s="137">
        <f>'8'!AG9+'8'!AG10</f>
        <v>0</v>
      </c>
      <c r="AI17" s="137">
        <f t="shared" si="0"/>
        <v>0</v>
      </c>
      <c r="AJ17" s="137">
        <f t="shared" si="1"/>
        <v>0</v>
      </c>
    </row>
    <row r="18" spans="2:36" s="142" customFormat="1" ht="12" customHeight="1">
      <c r="B18" s="140" t="s">
        <v>129</v>
      </c>
      <c r="C18" s="135" t="s">
        <v>115</v>
      </c>
      <c r="D18" s="145" t="s">
        <v>120</v>
      </c>
      <c r="E18" s="141">
        <f t="shared" ref="E18:AH18" si="2">SUM(E13:E17)</f>
        <v>0</v>
      </c>
      <c r="F18" s="141">
        <f t="shared" si="2"/>
        <v>0</v>
      </c>
      <c r="G18" s="141">
        <f t="shared" si="2"/>
        <v>0</v>
      </c>
      <c r="H18" s="141">
        <f t="shared" si="2"/>
        <v>0</v>
      </c>
      <c r="I18" s="141">
        <f t="shared" si="2"/>
        <v>0</v>
      </c>
      <c r="J18" s="141">
        <f t="shared" si="2"/>
        <v>0</v>
      </c>
      <c r="K18" s="141">
        <f t="shared" si="2"/>
        <v>0</v>
      </c>
      <c r="L18" s="141">
        <f t="shared" si="2"/>
        <v>0</v>
      </c>
      <c r="M18" s="141">
        <f t="shared" si="2"/>
        <v>0</v>
      </c>
      <c r="N18" s="141">
        <f t="shared" si="2"/>
        <v>0</v>
      </c>
      <c r="O18" s="141">
        <f t="shared" si="2"/>
        <v>0</v>
      </c>
      <c r="P18" s="141">
        <f t="shared" si="2"/>
        <v>0</v>
      </c>
      <c r="Q18" s="141">
        <f t="shared" si="2"/>
        <v>0</v>
      </c>
      <c r="R18" s="141">
        <f t="shared" si="2"/>
        <v>0</v>
      </c>
      <c r="S18" s="141">
        <f t="shared" si="2"/>
        <v>0</v>
      </c>
      <c r="T18" s="141">
        <f t="shared" si="2"/>
        <v>0</v>
      </c>
      <c r="U18" s="141">
        <f t="shared" si="2"/>
        <v>0</v>
      </c>
      <c r="V18" s="141">
        <f t="shared" si="2"/>
        <v>0</v>
      </c>
      <c r="W18" s="141">
        <f t="shared" si="2"/>
        <v>0</v>
      </c>
      <c r="X18" s="141">
        <f t="shared" si="2"/>
        <v>0</v>
      </c>
      <c r="Y18" s="141">
        <f t="shared" si="2"/>
        <v>0</v>
      </c>
      <c r="Z18" s="141">
        <f t="shared" si="2"/>
        <v>0</v>
      </c>
      <c r="AA18" s="141">
        <f t="shared" si="2"/>
        <v>0</v>
      </c>
      <c r="AB18" s="141">
        <f t="shared" si="2"/>
        <v>0</v>
      </c>
      <c r="AC18" s="141">
        <f t="shared" si="2"/>
        <v>0</v>
      </c>
      <c r="AD18" s="141">
        <f t="shared" si="2"/>
        <v>0</v>
      </c>
      <c r="AE18" s="141">
        <f t="shared" si="2"/>
        <v>0</v>
      </c>
      <c r="AF18" s="141">
        <f t="shared" si="2"/>
        <v>0</v>
      </c>
      <c r="AG18" s="141">
        <f t="shared" si="2"/>
        <v>0</v>
      </c>
      <c r="AH18" s="141">
        <f t="shared" si="2"/>
        <v>0</v>
      </c>
      <c r="AI18" s="141">
        <f t="shared" si="0"/>
        <v>0</v>
      </c>
      <c r="AJ18" s="141">
        <f t="shared" si="1"/>
        <v>0</v>
      </c>
    </row>
    <row r="19" spans="2:36" ht="12" hidden="1" customHeight="1">
      <c r="B19" s="143" t="s">
        <v>130</v>
      </c>
      <c r="C19" s="129" t="s">
        <v>115</v>
      </c>
      <c r="D19" s="144" t="s">
        <v>120</v>
      </c>
      <c r="E19" s="137">
        <f>'8'!D17</f>
        <v>0</v>
      </c>
      <c r="F19" s="137">
        <f>'8'!E17</f>
        <v>0</v>
      </c>
      <c r="G19" s="137">
        <f>'8'!F17</f>
        <v>0</v>
      </c>
      <c r="H19" s="137">
        <f>'8'!G17</f>
        <v>0</v>
      </c>
      <c r="I19" s="137">
        <f>'8'!H17</f>
        <v>0</v>
      </c>
      <c r="J19" s="137">
        <f>'8'!I17</f>
        <v>0</v>
      </c>
      <c r="K19" s="137">
        <f>'8'!J17</f>
        <v>0</v>
      </c>
      <c r="L19" s="137">
        <f>'8'!K17</f>
        <v>0</v>
      </c>
      <c r="M19" s="137">
        <f>'8'!L17</f>
        <v>0</v>
      </c>
      <c r="N19" s="137">
        <f>'8'!M17</f>
        <v>0</v>
      </c>
      <c r="O19" s="137">
        <f>'8'!N17</f>
        <v>0</v>
      </c>
      <c r="P19" s="137">
        <f>'8'!O17</f>
        <v>0</v>
      </c>
      <c r="Q19" s="137">
        <f>'8'!P17</f>
        <v>0</v>
      </c>
      <c r="R19" s="137">
        <f>'8'!Q17</f>
        <v>0</v>
      </c>
      <c r="S19" s="137">
        <f>'8'!R17</f>
        <v>0</v>
      </c>
      <c r="T19" s="137">
        <f>'8'!S17</f>
        <v>0</v>
      </c>
      <c r="U19" s="137">
        <f>'8'!T17</f>
        <v>0</v>
      </c>
      <c r="V19" s="137">
        <f>'8'!U17</f>
        <v>0</v>
      </c>
      <c r="W19" s="137">
        <f>'8'!V17</f>
        <v>0</v>
      </c>
      <c r="X19" s="137">
        <f>'8'!W17</f>
        <v>0</v>
      </c>
      <c r="Y19" s="137">
        <f>'8'!X17</f>
        <v>0</v>
      </c>
      <c r="Z19" s="137">
        <f>'8'!Y17</f>
        <v>0</v>
      </c>
      <c r="AA19" s="137">
        <f>'8'!Z17</f>
        <v>0</v>
      </c>
      <c r="AB19" s="137">
        <f>'8'!AA17</f>
        <v>0</v>
      </c>
      <c r="AC19" s="137">
        <f>'8'!AB17</f>
        <v>0</v>
      </c>
      <c r="AD19" s="137">
        <f>'8'!AC17</f>
        <v>0</v>
      </c>
      <c r="AE19" s="137">
        <f>'8'!AD17</f>
        <v>0</v>
      </c>
      <c r="AF19" s="137">
        <f>'8'!AE17</f>
        <v>0</v>
      </c>
      <c r="AG19" s="137">
        <f>'8'!AF17</f>
        <v>0</v>
      </c>
      <c r="AH19" s="137">
        <f>'8'!AG17</f>
        <v>0</v>
      </c>
      <c r="AI19" s="137">
        <f t="shared" si="0"/>
        <v>0</v>
      </c>
      <c r="AJ19" s="137">
        <f t="shared" si="1"/>
        <v>0</v>
      </c>
    </row>
    <row r="20" spans="2:36" ht="12" customHeight="1">
      <c r="B20" s="143" t="s">
        <v>131</v>
      </c>
      <c r="C20" s="129" t="s">
        <v>115</v>
      </c>
      <c r="D20" s="144" t="s">
        <v>120</v>
      </c>
      <c r="E20" s="137">
        <f>'8'!D19+'8'!D20+'8'!D22+'8'!D23+'8'!D25+'8'!D26+'8'!D27</f>
        <v>0</v>
      </c>
      <c r="F20" s="137">
        <f>'8'!E19+'8'!E20+'8'!E22+'8'!E23+'8'!E25+'8'!E26+'8'!E27</f>
        <v>0</v>
      </c>
      <c r="G20" s="137">
        <f>'8'!F19+'8'!F20+'8'!F22+'8'!F23+'8'!F25+'8'!F26+'8'!F27</f>
        <v>0</v>
      </c>
      <c r="H20" s="137">
        <f>'8'!G19+'8'!G20+'8'!G22+'8'!G23+'8'!G25+'8'!G26+'8'!G27</f>
        <v>0</v>
      </c>
      <c r="I20" s="137">
        <f>'8'!H19+'8'!H20+'8'!H22+'8'!H23+'8'!H25+'8'!H26+'8'!H27</f>
        <v>0</v>
      </c>
      <c r="J20" s="137">
        <f>'8'!I19+'8'!I20+'8'!I22+'8'!I23+'8'!I25+'8'!I26+'8'!I27</f>
        <v>0</v>
      </c>
      <c r="K20" s="137">
        <f>'8'!J19+'8'!J20+'8'!J22+'8'!J23+'8'!J25+'8'!J26+'8'!J27</f>
        <v>0</v>
      </c>
      <c r="L20" s="137">
        <f>'8'!K19+'8'!K20+'8'!K22+'8'!K23+'8'!K25+'8'!K26+'8'!K27</f>
        <v>0</v>
      </c>
      <c r="M20" s="137">
        <f>'8'!L19+'8'!L20+'8'!L22+'8'!L23+'8'!L25+'8'!L26+'8'!L27</f>
        <v>0</v>
      </c>
      <c r="N20" s="137">
        <f>'8'!M19+'8'!M20+'8'!M22+'8'!M23+'8'!M25+'8'!M26+'8'!M27</f>
        <v>0</v>
      </c>
      <c r="O20" s="137">
        <f>'8'!N19+'8'!N20+'8'!N22+'8'!N23+'8'!N25+'8'!N26+'8'!N27</f>
        <v>0</v>
      </c>
      <c r="P20" s="137">
        <f>'8'!O19+'8'!O20+'8'!O22+'8'!O23+'8'!O25+'8'!O26+'8'!O27</f>
        <v>0</v>
      </c>
      <c r="Q20" s="137">
        <f>'8'!P19+'8'!P20+'8'!P22+'8'!P23+'8'!P25+'8'!P26+'8'!P27</f>
        <v>0</v>
      </c>
      <c r="R20" s="137">
        <f>'8'!Q19+'8'!Q20+'8'!Q22+'8'!Q23+'8'!Q25+'8'!Q26+'8'!Q27</f>
        <v>0</v>
      </c>
      <c r="S20" s="137">
        <f>'8'!R19+'8'!R20+'8'!R22+'8'!R23+'8'!R25+'8'!R26+'8'!R27</f>
        <v>0</v>
      </c>
      <c r="T20" s="137">
        <f>'8'!S19+'8'!S20+'8'!S22+'8'!S23+'8'!S25+'8'!S26+'8'!S27</f>
        <v>0</v>
      </c>
      <c r="U20" s="137">
        <f>'8'!T19+'8'!T20+'8'!T22+'8'!T23+'8'!T25+'8'!T26+'8'!T27</f>
        <v>0</v>
      </c>
      <c r="V20" s="137">
        <f>'8'!U19+'8'!U20+'8'!U22+'8'!U23+'8'!U25+'8'!U26+'8'!U27</f>
        <v>0</v>
      </c>
      <c r="W20" s="137">
        <f>'8'!V19+'8'!V20+'8'!V22+'8'!V23+'8'!V25+'8'!V26+'8'!V27</f>
        <v>0</v>
      </c>
      <c r="X20" s="137">
        <f>'8'!W19+'8'!W20+'8'!W22+'8'!W23+'8'!W25+'8'!W26+'8'!W27</f>
        <v>0</v>
      </c>
      <c r="Y20" s="137">
        <f>'8'!X19+'8'!X20+'8'!X22+'8'!X23+'8'!X25+'8'!X26+'8'!X27</f>
        <v>0</v>
      </c>
      <c r="Z20" s="137">
        <f>'8'!Y19+'8'!Y20+'8'!Y22+'8'!Y23+'8'!Y25+'8'!Y26+'8'!Y27</f>
        <v>0</v>
      </c>
      <c r="AA20" s="137">
        <f>'8'!Z19+'8'!Z20+'8'!Z22+'8'!Z23+'8'!Z25+'8'!Z26+'8'!Z27</f>
        <v>0</v>
      </c>
      <c r="AB20" s="137">
        <f>'8'!AA19+'8'!AA20+'8'!AA22+'8'!AA23+'8'!AA25+'8'!AA26+'8'!AA27</f>
        <v>0</v>
      </c>
      <c r="AC20" s="137">
        <f>'8'!AB19+'8'!AB20+'8'!AB22+'8'!AB23+'8'!AB25+'8'!AB26+'8'!AB27</f>
        <v>0</v>
      </c>
      <c r="AD20" s="137">
        <f>'8'!AC19+'8'!AC20+'8'!AC22+'8'!AC23+'8'!AC25+'8'!AC26+'8'!AC27</f>
        <v>0</v>
      </c>
      <c r="AE20" s="137">
        <f>'8'!AD19+'8'!AD20+'8'!AD22+'8'!AD23+'8'!AD25+'8'!AD26+'8'!AD27</f>
        <v>0</v>
      </c>
      <c r="AF20" s="137">
        <f>'8'!AE19+'8'!AE20+'8'!AE22+'8'!AE23+'8'!AE25+'8'!AE26+'8'!AE27</f>
        <v>0</v>
      </c>
      <c r="AG20" s="137">
        <f>'8'!AF19+'8'!AF20+'8'!AF22+'8'!AF23+'8'!AF25+'8'!AF26+'8'!AF27</f>
        <v>0</v>
      </c>
      <c r="AH20" s="137">
        <f>'8'!AG19+'8'!AG20+'8'!AG22+'8'!AG23+'8'!AG25+'8'!AG26+'8'!AG27</f>
        <v>0</v>
      </c>
      <c r="AI20" s="137">
        <f t="shared" si="0"/>
        <v>0</v>
      </c>
      <c r="AJ20" s="137">
        <f t="shared" si="1"/>
        <v>0</v>
      </c>
    </row>
    <row r="21" spans="2:36" ht="12" hidden="1" customHeight="1">
      <c r="B21" s="143" t="s">
        <v>132</v>
      </c>
      <c r="C21" s="129" t="s">
        <v>115</v>
      </c>
      <c r="D21" s="144" t="s">
        <v>120</v>
      </c>
      <c r="E21" s="137">
        <f>'8'!D29+'8'!D30</f>
        <v>0</v>
      </c>
      <c r="F21" s="137">
        <f>'8'!E29+'8'!E30</f>
        <v>0</v>
      </c>
      <c r="G21" s="137">
        <f>'8'!F29+'8'!F30</f>
        <v>0</v>
      </c>
      <c r="H21" s="137">
        <f>'8'!G29+'8'!G30</f>
        <v>0</v>
      </c>
      <c r="I21" s="137">
        <f>'8'!H29+'8'!H30</f>
        <v>0</v>
      </c>
      <c r="J21" s="137">
        <f>'8'!I29+'8'!I30</f>
        <v>0</v>
      </c>
      <c r="K21" s="137">
        <f>'8'!J29+'8'!J30</f>
        <v>0</v>
      </c>
      <c r="L21" s="137">
        <f>'8'!K29+'8'!K30</f>
        <v>0</v>
      </c>
      <c r="M21" s="137">
        <f>'8'!L29+'8'!L30</f>
        <v>0</v>
      </c>
      <c r="N21" s="137">
        <f>'8'!M29+'8'!M30</f>
        <v>0</v>
      </c>
      <c r="O21" s="137">
        <f>'8'!N29+'8'!N30</f>
        <v>0</v>
      </c>
      <c r="P21" s="137">
        <f>'8'!O29+'8'!O30</f>
        <v>0</v>
      </c>
      <c r="Q21" s="137">
        <f>'8'!P29+'8'!P30</f>
        <v>0</v>
      </c>
      <c r="R21" s="137">
        <f>'8'!Q29+'8'!Q30</f>
        <v>0</v>
      </c>
      <c r="S21" s="137">
        <f>'8'!R29+'8'!R30</f>
        <v>0</v>
      </c>
      <c r="T21" s="137">
        <f>'8'!S29+'8'!S30</f>
        <v>0</v>
      </c>
      <c r="U21" s="137">
        <f>'8'!T29+'8'!T30</f>
        <v>0</v>
      </c>
      <c r="V21" s="137">
        <f>'8'!U29+'8'!U30</f>
        <v>0</v>
      </c>
      <c r="W21" s="137">
        <f>'8'!V29+'8'!V30</f>
        <v>0</v>
      </c>
      <c r="X21" s="137">
        <f>'8'!W29+'8'!W30</f>
        <v>0</v>
      </c>
      <c r="Y21" s="137">
        <f>'8'!X29+'8'!X30</f>
        <v>0</v>
      </c>
      <c r="Z21" s="137">
        <f>'8'!Y29+'8'!Y30</f>
        <v>0</v>
      </c>
      <c r="AA21" s="137">
        <f>'8'!Z29+'8'!Z30</f>
        <v>0</v>
      </c>
      <c r="AB21" s="137">
        <f>'8'!AA29+'8'!AA30</f>
        <v>0</v>
      </c>
      <c r="AC21" s="137">
        <f>'8'!AB29+'8'!AB30</f>
        <v>0</v>
      </c>
      <c r="AD21" s="137">
        <f>'8'!AC29+'8'!AC30</f>
        <v>0</v>
      </c>
      <c r="AE21" s="137">
        <f>'8'!AD29+'8'!AD30</f>
        <v>0</v>
      </c>
      <c r="AF21" s="137">
        <f>'8'!AE29+'8'!AE30</f>
        <v>0</v>
      </c>
      <c r="AG21" s="137">
        <f>'8'!AF29+'8'!AF30</f>
        <v>0</v>
      </c>
      <c r="AH21" s="137">
        <f>'8'!AG29+'8'!AG30</f>
        <v>0</v>
      </c>
      <c r="AI21" s="137">
        <f t="shared" si="0"/>
        <v>0</v>
      </c>
      <c r="AJ21" s="137">
        <f t="shared" si="1"/>
        <v>0</v>
      </c>
    </row>
    <row r="22" spans="2:36" ht="12" hidden="1" customHeight="1">
      <c r="B22" s="143" t="s">
        <v>133</v>
      </c>
      <c r="C22" s="129" t="s">
        <v>115</v>
      </c>
      <c r="D22" s="144" t="s">
        <v>120</v>
      </c>
      <c r="E22" s="137">
        <f>'8'!D32+'8'!D33+'8'!D34</f>
        <v>0</v>
      </c>
      <c r="F22" s="137">
        <f>'8'!E32+'8'!E33+'8'!E34</f>
        <v>0</v>
      </c>
      <c r="G22" s="137">
        <f>'8'!F32+'8'!F33+'8'!F34</f>
        <v>0</v>
      </c>
      <c r="H22" s="137">
        <f>'8'!G32+'8'!G33+'8'!G34</f>
        <v>0</v>
      </c>
      <c r="I22" s="137">
        <f>'8'!H32+'8'!H33+'8'!H34</f>
        <v>0</v>
      </c>
      <c r="J22" s="137">
        <f>'8'!I32+'8'!I33+'8'!I34</f>
        <v>0</v>
      </c>
      <c r="K22" s="137">
        <f>'8'!J32+'8'!J33+'8'!J34</f>
        <v>0</v>
      </c>
      <c r="L22" s="137">
        <f>'8'!K32+'8'!K33+'8'!K34</f>
        <v>0</v>
      </c>
      <c r="M22" s="137">
        <f>'8'!L32+'8'!L33+'8'!L34</f>
        <v>0</v>
      </c>
      <c r="N22" s="137">
        <f>'8'!M32+'8'!M33+'8'!M34</f>
        <v>0</v>
      </c>
      <c r="O22" s="137">
        <f>'8'!N32+'8'!N33+'8'!N34</f>
        <v>0</v>
      </c>
      <c r="P22" s="137">
        <f>'8'!O32+'8'!O33+'8'!O34</f>
        <v>0</v>
      </c>
      <c r="Q22" s="137">
        <f>'8'!P32+'8'!P33+'8'!P34</f>
        <v>0</v>
      </c>
      <c r="R22" s="137">
        <f>'8'!Q32+'8'!Q33+'8'!Q34</f>
        <v>0</v>
      </c>
      <c r="S22" s="137">
        <f>'8'!R32+'8'!R33+'8'!R34</f>
        <v>0</v>
      </c>
      <c r="T22" s="137">
        <f>'8'!S32+'8'!S33+'8'!S34</f>
        <v>0</v>
      </c>
      <c r="U22" s="137">
        <f>'8'!T32+'8'!T33+'8'!T34</f>
        <v>0</v>
      </c>
      <c r="V22" s="137">
        <f>'8'!U32+'8'!U33+'8'!U34</f>
        <v>0</v>
      </c>
      <c r="W22" s="137">
        <f>'8'!V32+'8'!V33+'8'!V34</f>
        <v>0</v>
      </c>
      <c r="X22" s="137">
        <f>'8'!W32+'8'!W33+'8'!W34</f>
        <v>0</v>
      </c>
      <c r="Y22" s="137">
        <f>'8'!X32+'8'!X33+'8'!X34</f>
        <v>0</v>
      </c>
      <c r="Z22" s="137">
        <f>'8'!Y32+'8'!Y33+'8'!Y34</f>
        <v>0</v>
      </c>
      <c r="AA22" s="137">
        <f>'8'!Z32+'8'!Z33+'8'!Z34</f>
        <v>0</v>
      </c>
      <c r="AB22" s="137">
        <f>'8'!AA32+'8'!AA33+'8'!AA34</f>
        <v>0</v>
      </c>
      <c r="AC22" s="137">
        <f>'8'!AB32+'8'!AB33+'8'!AB34</f>
        <v>0</v>
      </c>
      <c r="AD22" s="137">
        <f>'8'!AC32+'8'!AC33+'8'!AC34</f>
        <v>0</v>
      </c>
      <c r="AE22" s="137">
        <f>'8'!AD32+'8'!AD33+'8'!AD34</f>
        <v>0</v>
      </c>
      <c r="AF22" s="137">
        <f>'8'!AE32+'8'!AE33+'8'!AE34</f>
        <v>0</v>
      </c>
      <c r="AG22" s="137">
        <f>'8'!AF32+'8'!AF33+'8'!AF34</f>
        <v>0</v>
      </c>
      <c r="AH22" s="137">
        <f>'8'!AG32+'8'!AG33+'8'!AG34</f>
        <v>0</v>
      </c>
      <c r="AI22" s="137">
        <f t="shared" si="0"/>
        <v>0</v>
      </c>
      <c r="AJ22" s="137">
        <f t="shared" si="1"/>
        <v>0</v>
      </c>
    </row>
    <row r="23" spans="2:36" ht="12" hidden="1" customHeight="1">
      <c r="B23" s="143" t="s">
        <v>134</v>
      </c>
      <c r="C23" s="129" t="s">
        <v>115</v>
      </c>
      <c r="D23" s="144" t="s">
        <v>120</v>
      </c>
      <c r="E23" s="137">
        <f>'8'!D35</f>
        <v>0</v>
      </c>
      <c r="F23" s="137">
        <f>'8'!E35</f>
        <v>0</v>
      </c>
      <c r="G23" s="137">
        <f>'8'!F35</f>
        <v>0</v>
      </c>
      <c r="H23" s="137">
        <f>'8'!G35</f>
        <v>0</v>
      </c>
      <c r="I23" s="137">
        <f>'8'!H35</f>
        <v>0</v>
      </c>
      <c r="J23" s="137">
        <f>'8'!I35</f>
        <v>0</v>
      </c>
      <c r="K23" s="137">
        <f>'8'!J35</f>
        <v>0</v>
      </c>
      <c r="L23" s="137">
        <f>'8'!K35</f>
        <v>0</v>
      </c>
      <c r="M23" s="137">
        <f>'8'!L35</f>
        <v>0</v>
      </c>
      <c r="N23" s="137">
        <f>'8'!M35</f>
        <v>0</v>
      </c>
      <c r="O23" s="137">
        <f>'8'!N35</f>
        <v>0</v>
      </c>
      <c r="P23" s="137">
        <f>'8'!O35</f>
        <v>0</v>
      </c>
      <c r="Q23" s="137">
        <f>'8'!P35</f>
        <v>0</v>
      </c>
      <c r="R23" s="137">
        <f>'8'!Q35</f>
        <v>0</v>
      </c>
      <c r="S23" s="137">
        <f>'8'!R35</f>
        <v>0</v>
      </c>
      <c r="T23" s="137">
        <f>'8'!S35</f>
        <v>0</v>
      </c>
      <c r="U23" s="137">
        <f>'8'!T35</f>
        <v>0</v>
      </c>
      <c r="V23" s="137">
        <f>'8'!U35</f>
        <v>0</v>
      </c>
      <c r="W23" s="137">
        <f>'8'!V35</f>
        <v>0</v>
      </c>
      <c r="X23" s="137">
        <f>'8'!W35</f>
        <v>0</v>
      </c>
      <c r="Y23" s="137">
        <f>'8'!X35</f>
        <v>0</v>
      </c>
      <c r="Z23" s="137">
        <f>'8'!Y35</f>
        <v>0</v>
      </c>
      <c r="AA23" s="137">
        <f>'8'!Z35</f>
        <v>0</v>
      </c>
      <c r="AB23" s="137">
        <f>'8'!AA35</f>
        <v>0</v>
      </c>
      <c r="AC23" s="137">
        <f>'8'!AB35</f>
        <v>0</v>
      </c>
      <c r="AD23" s="137">
        <f>'8'!AC35</f>
        <v>0</v>
      </c>
      <c r="AE23" s="137">
        <f>'8'!AD35</f>
        <v>0</v>
      </c>
      <c r="AF23" s="137">
        <f>'8'!AE35</f>
        <v>0</v>
      </c>
      <c r="AG23" s="137">
        <f>'8'!AF35</f>
        <v>0</v>
      </c>
      <c r="AH23" s="137">
        <f>'8'!AG35</f>
        <v>0</v>
      </c>
      <c r="AI23" s="137">
        <f t="shared" si="0"/>
        <v>0</v>
      </c>
      <c r="AJ23" s="137">
        <f t="shared" si="1"/>
        <v>0</v>
      </c>
    </row>
    <row r="24" spans="2:36" ht="12" customHeight="1">
      <c r="B24" s="140" t="s">
        <v>135</v>
      </c>
      <c r="C24" s="135" t="s">
        <v>115</v>
      </c>
      <c r="D24" s="144" t="s">
        <v>120</v>
      </c>
      <c r="E24" s="141">
        <f t="shared" ref="E24:AH24" si="3">SUM(E19:E23)</f>
        <v>0</v>
      </c>
      <c r="F24" s="141">
        <f t="shared" si="3"/>
        <v>0</v>
      </c>
      <c r="G24" s="141">
        <f t="shared" si="3"/>
        <v>0</v>
      </c>
      <c r="H24" s="141">
        <f t="shared" si="3"/>
        <v>0</v>
      </c>
      <c r="I24" s="141">
        <f t="shared" si="3"/>
        <v>0</v>
      </c>
      <c r="J24" s="141">
        <f t="shared" si="3"/>
        <v>0</v>
      </c>
      <c r="K24" s="141">
        <f t="shared" si="3"/>
        <v>0</v>
      </c>
      <c r="L24" s="141">
        <f t="shared" si="3"/>
        <v>0</v>
      </c>
      <c r="M24" s="141">
        <f t="shared" si="3"/>
        <v>0</v>
      </c>
      <c r="N24" s="141">
        <f t="shared" si="3"/>
        <v>0</v>
      </c>
      <c r="O24" s="141">
        <f t="shared" si="3"/>
        <v>0</v>
      </c>
      <c r="P24" s="141">
        <f t="shared" si="3"/>
        <v>0</v>
      </c>
      <c r="Q24" s="141">
        <f t="shared" si="3"/>
        <v>0</v>
      </c>
      <c r="R24" s="141">
        <f t="shared" si="3"/>
        <v>0</v>
      </c>
      <c r="S24" s="141">
        <f t="shared" si="3"/>
        <v>0</v>
      </c>
      <c r="T24" s="141">
        <f t="shared" si="3"/>
        <v>0</v>
      </c>
      <c r="U24" s="141">
        <f t="shared" si="3"/>
        <v>0</v>
      </c>
      <c r="V24" s="141">
        <f t="shared" si="3"/>
        <v>0</v>
      </c>
      <c r="W24" s="141">
        <f t="shared" si="3"/>
        <v>0</v>
      </c>
      <c r="X24" s="141">
        <f t="shared" si="3"/>
        <v>0</v>
      </c>
      <c r="Y24" s="141">
        <f t="shared" si="3"/>
        <v>0</v>
      </c>
      <c r="Z24" s="141">
        <f t="shared" si="3"/>
        <v>0</v>
      </c>
      <c r="AA24" s="141">
        <f t="shared" si="3"/>
        <v>0</v>
      </c>
      <c r="AB24" s="141">
        <f t="shared" si="3"/>
        <v>0</v>
      </c>
      <c r="AC24" s="141">
        <f t="shared" si="3"/>
        <v>0</v>
      </c>
      <c r="AD24" s="141">
        <f t="shared" si="3"/>
        <v>0</v>
      </c>
      <c r="AE24" s="141">
        <f t="shared" si="3"/>
        <v>0</v>
      </c>
      <c r="AF24" s="141">
        <f t="shared" si="3"/>
        <v>0</v>
      </c>
      <c r="AG24" s="141">
        <f t="shared" si="3"/>
        <v>0</v>
      </c>
      <c r="AH24" s="141">
        <f t="shared" si="3"/>
        <v>0</v>
      </c>
      <c r="AI24" s="141">
        <f t="shared" si="0"/>
        <v>0</v>
      </c>
      <c r="AJ24" s="141">
        <f t="shared" si="1"/>
        <v>0</v>
      </c>
    </row>
    <row r="25" spans="2:36" ht="12" customHeight="1">
      <c r="B25" s="140" t="s">
        <v>136</v>
      </c>
      <c r="C25" s="135" t="s">
        <v>115</v>
      </c>
      <c r="D25" s="144" t="s">
        <v>120</v>
      </c>
      <c r="E25" s="141">
        <f>'8'!D37</f>
        <v>0</v>
      </c>
      <c r="F25" s="141">
        <f>'8'!E37</f>
        <v>0</v>
      </c>
      <c r="G25" s="141">
        <f>'8'!F37</f>
        <v>0</v>
      </c>
      <c r="H25" s="141">
        <f>'8'!G37</f>
        <v>0</v>
      </c>
      <c r="I25" s="141">
        <f>'8'!H37</f>
        <v>0</v>
      </c>
      <c r="J25" s="141">
        <f>'8'!I37</f>
        <v>0</v>
      </c>
      <c r="K25" s="141">
        <f>'8'!J37</f>
        <v>0</v>
      </c>
      <c r="L25" s="141">
        <f>'8'!K37</f>
        <v>0</v>
      </c>
      <c r="M25" s="141">
        <f>'8'!L37</f>
        <v>0</v>
      </c>
      <c r="N25" s="141">
        <f>'8'!M37</f>
        <v>0</v>
      </c>
      <c r="O25" s="141">
        <f>'8'!N37</f>
        <v>0</v>
      </c>
      <c r="P25" s="141">
        <f>'8'!O37</f>
        <v>0</v>
      </c>
      <c r="Q25" s="141">
        <f>'8'!P37</f>
        <v>0</v>
      </c>
      <c r="R25" s="141">
        <f>'8'!Q37</f>
        <v>0</v>
      </c>
      <c r="S25" s="141">
        <f>'8'!R37</f>
        <v>0</v>
      </c>
      <c r="T25" s="141">
        <f>'8'!S37</f>
        <v>0</v>
      </c>
      <c r="U25" s="141">
        <f>'8'!T37</f>
        <v>0</v>
      </c>
      <c r="V25" s="141">
        <f>'8'!U37</f>
        <v>0</v>
      </c>
      <c r="W25" s="141">
        <f>'8'!V37</f>
        <v>0</v>
      </c>
      <c r="X25" s="141">
        <f>'8'!W37</f>
        <v>0</v>
      </c>
      <c r="Y25" s="141">
        <f>'8'!X37</f>
        <v>0</v>
      </c>
      <c r="Z25" s="141">
        <f>'8'!Y37</f>
        <v>0</v>
      </c>
      <c r="AA25" s="141">
        <f>'8'!Z37</f>
        <v>0</v>
      </c>
      <c r="AB25" s="141">
        <f>'8'!AA37</f>
        <v>0</v>
      </c>
      <c r="AC25" s="141">
        <f>'8'!AB37</f>
        <v>0</v>
      </c>
      <c r="AD25" s="141">
        <f>'8'!AC37</f>
        <v>0</v>
      </c>
      <c r="AE25" s="141">
        <f>'8'!AD37</f>
        <v>0</v>
      </c>
      <c r="AF25" s="141">
        <f>'8'!AE37</f>
        <v>0</v>
      </c>
      <c r="AG25" s="141">
        <f>'8'!AF37</f>
        <v>0</v>
      </c>
      <c r="AH25" s="141">
        <f>'8'!AG37</f>
        <v>0</v>
      </c>
      <c r="AI25" s="141">
        <f t="shared" si="0"/>
        <v>0</v>
      </c>
      <c r="AJ25" s="141">
        <f t="shared" si="1"/>
        <v>0</v>
      </c>
    </row>
    <row r="26" spans="2:36" ht="12" customHeight="1">
      <c r="B26" s="143" t="s">
        <v>137</v>
      </c>
      <c r="C26" s="129" t="s">
        <v>115</v>
      </c>
      <c r="D26" s="144" t="s">
        <v>120</v>
      </c>
      <c r="E26" s="137" t="e">
        <f>'8'!D39</f>
        <v>#DIV/0!</v>
      </c>
      <c r="F26" s="137" t="e">
        <f>'8'!E39</f>
        <v>#DIV/0!</v>
      </c>
      <c r="G26" s="137" t="e">
        <f>'8'!F39</f>
        <v>#DIV/0!</v>
      </c>
      <c r="H26" s="137" t="e">
        <f>'8'!G39</f>
        <v>#DIV/0!</v>
      </c>
      <c r="I26" s="137" t="e">
        <f>'8'!H39</f>
        <v>#DIV/0!</v>
      </c>
      <c r="J26" s="137" t="e">
        <f>'8'!I39</f>
        <v>#DIV/0!</v>
      </c>
      <c r="K26" s="137" t="e">
        <f>'8'!J39</f>
        <v>#DIV/0!</v>
      </c>
      <c r="L26" s="137" t="e">
        <f>'8'!K39</f>
        <v>#DIV/0!</v>
      </c>
      <c r="M26" s="137" t="e">
        <f>'8'!L39</f>
        <v>#DIV/0!</v>
      </c>
      <c r="N26" s="137" t="e">
        <f>'8'!M39</f>
        <v>#DIV/0!</v>
      </c>
      <c r="O26" s="137" t="e">
        <f>'8'!N39</f>
        <v>#DIV/0!</v>
      </c>
      <c r="P26" s="137" t="e">
        <f>'8'!O39</f>
        <v>#DIV/0!</v>
      </c>
      <c r="Q26" s="137" t="e">
        <f>'8'!P39</f>
        <v>#DIV/0!</v>
      </c>
      <c r="R26" s="137" t="e">
        <f>'8'!Q39</f>
        <v>#DIV/0!</v>
      </c>
      <c r="S26" s="137" t="e">
        <f>'8'!R39</f>
        <v>#DIV/0!</v>
      </c>
      <c r="T26" s="137" t="e">
        <f>'8'!S39</f>
        <v>#DIV/0!</v>
      </c>
      <c r="U26" s="137" t="e">
        <f>'8'!T39</f>
        <v>#DIV/0!</v>
      </c>
      <c r="V26" s="137" t="e">
        <f>'8'!U39</f>
        <v>#DIV/0!</v>
      </c>
      <c r="W26" s="137" t="e">
        <f>'8'!V39</f>
        <v>#DIV/0!</v>
      </c>
      <c r="X26" s="137" t="e">
        <f>'8'!W39</f>
        <v>#DIV/0!</v>
      </c>
      <c r="Y26" s="137" t="e">
        <f>'8'!X39</f>
        <v>#DIV/0!</v>
      </c>
      <c r="Z26" s="137" t="e">
        <f>'8'!Y39</f>
        <v>#DIV/0!</v>
      </c>
      <c r="AA26" s="137" t="e">
        <f>'8'!Z39</f>
        <v>#DIV/0!</v>
      </c>
      <c r="AB26" s="137" t="e">
        <f>'8'!AA39</f>
        <v>#DIV/0!</v>
      </c>
      <c r="AC26" s="137" t="e">
        <f>'8'!AB39</f>
        <v>#DIV/0!</v>
      </c>
      <c r="AD26" s="137" t="e">
        <f>'8'!AC39</f>
        <v>#DIV/0!</v>
      </c>
      <c r="AE26" s="137" t="e">
        <f>'8'!AD39</f>
        <v>#DIV/0!</v>
      </c>
      <c r="AF26" s="137" t="e">
        <f>'8'!AE39</f>
        <v>#DIV/0!</v>
      </c>
      <c r="AG26" s="137" t="e">
        <f>'8'!AF39</f>
        <v>#DIV/0!</v>
      </c>
      <c r="AH26" s="137" t="e">
        <f>'8'!AG39</f>
        <v>#DIV/0!</v>
      </c>
      <c r="AI26" s="137" t="e">
        <f t="shared" si="0"/>
        <v>#DIV/0!</v>
      </c>
      <c r="AJ26" s="137" t="e">
        <f t="shared" si="1"/>
        <v>#DIV/0!</v>
      </c>
    </row>
    <row r="27" spans="2:36" ht="12" customHeight="1">
      <c r="B27" s="140" t="s">
        <v>138</v>
      </c>
      <c r="C27" s="135" t="s">
        <v>115</v>
      </c>
      <c r="D27" s="144" t="s">
        <v>120</v>
      </c>
      <c r="E27" s="141" t="e">
        <f>'8'!D41</f>
        <v>#DIV/0!</v>
      </c>
      <c r="F27" s="141" t="e">
        <f>'8'!E41</f>
        <v>#DIV/0!</v>
      </c>
      <c r="G27" s="141" t="e">
        <f>'8'!F41</f>
        <v>#DIV/0!</v>
      </c>
      <c r="H27" s="141" t="e">
        <f>'8'!G41</f>
        <v>#DIV/0!</v>
      </c>
      <c r="I27" s="141" t="e">
        <f>'8'!H41</f>
        <v>#DIV/0!</v>
      </c>
      <c r="J27" s="141" t="e">
        <f>'8'!I41</f>
        <v>#DIV/0!</v>
      </c>
      <c r="K27" s="141" t="e">
        <f>'8'!J41</f>
        <v>#DIV/0!</v>
      </c>
      <c r="L27" s="141" t="e">
        <f>'8'!K41</f>
        <v>#DIV/0!</v>
      </c>
      <c r="M27" s="141" t="e">
        <f>'8'!L41</f>
        <v>#DIV/0!</v>
      </c>
      <c r="N27" s="141" t="e">
        <f>'8'!M41</f>
        <v>#DIV/0!</v>
      </c>
      <c r="O27" s="141" t="e">
        <f>'8'!N41</f>
        <v>#DIV/0!</v>
      </c>
      <c r="P27" s="141" t="e">
        <f>'8'!O41</f>
        <v>#DIV/0!</v>
      </c>
      <c r="Q27" s="141" t="e">
        <f>'8'!P41</f>
        <v>#DIV/0!</v>
      </c>
      <c r="R27" s="141" t="e">
        <f>'8'!Q41</f>
        <v>#DIV/0!</v>
      </c>
      <c r="S27" s="141" t="e">
        <f>'8'!R41</f>
        <v>#DIV/0!</v>
      </c>
      <c r="T27" s="141" t="e">
        <f>'8'!S41</f>
        <v>#DIV/0!</v>
      </c>
      <c r="U27" s="141" t="e">
        <f>'8'!T41</f>
        <v>#DIV/0!</v>
      </c>
      <c r="V27" s="141" t="e">
        <f>'8'!U41</f>
        <v>#DIV/0!</v>
      </c>
      <c r="W27" s="141" t="e">
        <f>'8'!V41</f>
        <v>#DIV/0!</v>
      </c>
      <c r="X27" s="141" t="e">
        <f>'8'!W41</f>
        <v>#DIV/0!</v>
      </c>
      <c r="Y27" s="141" t="e">
        <f>'8'!X41</f>
        <v>#DIV/0!</v>
      </c>
      <c r="Z27" s="141" t="e">
        <f>'8'!Y41</f>
        <v>#DIV/0!</v>
      </c>
      <c r="AA27" s="141" t="e">
        <f>'8'!Z41</f>
        <v>#DIV/0!</v>
      </c>
      <c r="AB27" s="141" t="e">
        <f>'8'!AA41</f>
        <v>#DIV/0!</v>
      </c>
      <c r="AC27" s="141" t="e">
        <f>'8'!AB41</f>
        <v>#DIV/0!</v>
      </c>
      <c r="AD27" s="141" t="e">
        <f>'8'!AC41</f>
        <v>#DIV/0!</v>
      </c>
      <c r="AE27" s="141" t="e">
        <f>'8'!AD41</f>
        <v>#DIV/0!</v>
      </c>
      <c r="AF27" s="141" t="e">
        <f>'8'!AE41</f>
        <v>#DIV/0!</v>
      </c>
      <c r="AG27" s="141" t="e">
        <f>'8'!AF41</f>
        <v>#DIV/0!</v>
      </c>
      <c r="AH27" s="141" t="e">
        <f>'8'!AG41</f>
        <v>#DIV/0!</v>
      </c>
      <c r="AI27" s="141" t="e">
        <f t="shared" si="0"/>
        <v>#DIV/0!</v>
      </c>
      <c r="AJ27" s="141" t="e">
        <f t="shared" si="1"/>
        <v>#DIV/0!</v>
      </c>
    </row>
    <row r="28" spans="2:36" ht="12" customHeight="1">
      <c r="B28" s="143" t="s">
        <v>139</v>
      </c>
      <c r="C28" s="129" t="s">
        <v>115</v>
      </c>
      <c r="D28" s="144" t="s">
        <v>120</v>
      </c>
      <c r="E28" s="137">
        <f>'8'!D42</f>
        <v>0</v>
      </c>
      <c r="F28" s="137">
        <f>'8'!E42</f>
        <v>0</v>
      </c>
      <c r="G28" s="137">
        <f>'8'!F42</f>
        <v>0</v>
      </c>
      <c r="H28" s="137">
        <f>'8'!G42</f>
        <v>0</v>
      </c>
      <c r="I28" s="137">
        <f>'8'!H42</f>
        <v>0</v>
      </c>
      <c r="J28" s="137">
        <f>'8'!I42</f>
        <v>0</v>
      </c>
      <c r="K28" s="137">
        <f>'8'!J42</f>
        <v>0</v>
      </c>
      <c r="L28" s="137">
        <f>'8'!K42</f>
        <v>0</v>
      </c>
      <c r="M28" s="137">
        <f>'8'!L42</f>
        <v>0</v>
      </c>
      <c r="N28" s="137">
        <f>'8'!M42</f>
        <v>0</v>
      </c>
      <c r="O28" s="137">
        <f>'8'!N42</f>
        <v>0</v>
      </c>
      <c r="P28" s="137">
        <f>'8'!O42</f>
        <v>0</v>
      </c>
      <c r="Q28" s="137">
        <f>'8'!P42</f>
        <v>0</v>
      </c>
      <c r="R28" s="137">
        <f>'8'!Q42</f>
        <v>0</v>
      </c>
      <c r="S28" s="137">
        <f>'8'!R42</f>
        <v>0</v>
      </c>
      <c r="T28" s="137">
        <f>'8'!S42</f>
        <v>0</v>
      </c>
      <c r="U28" s="137">
        <f>'8'!T42</f>
        <v>0</v>
      </c>
      <c r="V28" s="137">
        <f>'8'!U42</f>
        <v>0</v>
      </c>
      <c r="W28" s="137">
        <f>'8'!V42</f>
        <v>0</v>
      </c>
      <c r="X28" s="137">
        <f>'8'!W42</f>
        <v>0</v>
      </c>
      <c r="Y28" s="137">
        <f>'8'!X42</f>
        <v>0</v>
      </c>
      <c r="Z28" s="137">
        <f>'8'!Y42</f>
        <v>0</v>
      </c>
      <c r="AA28" s="137">
        <f>'8'!Z42</f>
        <v>0</v>
      </c>
      <c r="AB28" s="137">
        <f>'8'!AA42</f>
        <v>0</v>
      </c>
      <c r="AC28" s="137">
        <f>'8'!AB42</f>
        <v>0</v>
      </c>
      <c r="AD28" s="137">
        <f>'8'!AC42</f>
        <v>0</v>
      </c>
      <c r="AE28" s="137">
        <f>'8'!AD42</f>
        <v>0</v>
      </c>
      <c r="AF28" s="137">
        <f>'8'!AE42</f>
        <v>0</v>
      </c>
      <c r="AG28" s="137">
        <f>'8'!AF42</f>
        <v>0</v>
      </c>
      <c r="AH28" s="137">
        <f>'8'!AG42</f>
        <v>0</v>
      </c>
      <c r="AI28" s="137">
        <f t="shared" si="0"/>
        <v>0</v>
      </c>
      <c r="AJ28" s="137">
        <f t="shared" si="1"/>
        <v>0</v>
      </c>
    </row>
    <row r="29" spans="2:36" ht="12" customHeight="1">
      <c r="B29" s="140" t="s">
        <v>140</v>
      </c>
      <c r="C29" s="135" t="s">
        <v>115</v>
      </c>
      <c r="D29" s="144" t="s">
        <v>120</v>
      </c>
      <c r="E29" s="141" t="e">
        <f>'8'!D44</f>
        <v>#DIV/0!</v>
      </c>
      <c r="F29" s="141" t="e">
        <f>'8'!E44</f>
        <v>#DIV/0!</v>
      </c>
      <c r="G29" s="141" t="e">
        <f>'8'!F44</f>
        <v>#DIV/0!</v>
      </c>
      <c r="H29" s="141" t="e">
        <f>'8'!G44</f>
        <v>#DIV/0!</v>
      </c>
      <c r="I29" s="141" t="e">
        <f>'8'!H44</f>
        <v>#DIV/0!</v>
      </c>
      <c r="J29" s="141" t="e">
        <f>'8'!I44</f>
        <v>#DIV/0!</v>
      </c>
      <c r="K29" s="141" t="e">
        <f>'8'!J44</f>
        <v>#DIV/0!</v>
      </c>
      <c r="L29" s="141" t="e">
        <f>'8'!K44</f>
        <v>#DIV/0!</v>
      </c>
      <c r="M29" s="141" t="e">
        <f>'8'!L44</f>
        <v>#DIV/0!</v>
      </c>
      <c r="N29" s="141" t="e">
        <f>'8'!M44</f>
        <v>#DIV/0!</v>
      </c>
      <c r="O29" s="141" t="e">
        <f>'8'!N44</f>
        <v>#DIV/0!</v>
      </c>
      <c r="P29" s="141" t="e">
        <f>'8'!O44</f>
        <v>#DIV/0!</v>
      </c>
      <c r="Q29" s="141" t="e">
        <f>'8'!P44</f>
        <v>#DIV/0!</v>
      </c>
      <c r="R29" s="141" t="e">
        <f>'8'!Q44</f>
        <v>#DIV/0!</v>
      </c>
      <c r="S29" s="141" t="e">
        <f>'8'!R44</f>
        <v>#DIV/0!</v>
      </c>
      <c r="T29" s="141" t="e">
        <f>'8'!S44</f>
        <v>#DIV/0!</v>
      </c>
      <c r="U29" s="141" t="e">
        <f>'8'!T44</f>
        <v>#DIV/0!</v>
      </c>
      <c r="V29" s="141" t="e">
        <f>'8'!U44</f>
        <v>#DIV/0!</v>
      </c>
      <c r="W29" s="141" t="e">
        <f>'8'!V44</f>
        <v>#DIV/0!</v>
      </c>
      <c r="X29" s="141" t="e">
        <f>'8'!W44</f>
        <v>#DIV/0!</v>
      </c>
      <c r="Y29" s="141" t="e">
        <f>'8'!X44</f>
        <v>#DIV/0!</v>
      </c>
      <c r="Z29" s="141" t="e">
        <f>'8'!Y44</f>
        <v>#DIV/0!</v>
      </c>
      <c r="AA29" s="141" t="e">
        <f>'8'!Z44</f>
        <v>#DIV/0!</v>
      </c>
      <c r="AB29" s="141" t="e">
        <f>'8'!AA44</f>
        <v>#DIV/0!</v>
      </c>
      <c r="AC29" s="141" t="e">
        <f>'8'!AB44</f>
        <v>#DIV/0!</v>
      </c>
      <c r="AD29" s="141" t="e">
        <f>'8'!AC44</f>
        <v>#DIV/0!</v>
      </c>
      <c r="AE29" s="141" t="e">
        <f>'8'!AD44</f>
        <v>#DIV/0!</v>
      </c>
      <c r="AF29" s="141" t="e">
        <f>'8'!AE44</f>
        <v>#DIV/0!</v>
      </c>
      <c r="AG29" s="141" t="e">
        <f>'8'!AF44</f>
        <v>#DIV/0!</v>
      </c>
      <c r="AH29" s="141" t="e">
        <f>'8'!AG44</f>
        <v>#DIV/0!</v>
      </c>
      <c r="AI29" s="141" t="e">
        <f t="shared" si="0"/>
        <v>#DIV/0!</v>
      </c>
      <c r="AJ29" s="141" t="e">
        <f t="shared" si="1"/>
        <v>#DIV/0!</v>
      </c>
    </row>
    <row r="30" spans="2:36" ht="12" customHeight="1">
      <c r="B30" s="143" t="s">
        <v>141</v>
      </c>
      <c r="C30" s="129" t="s">
        <v>115</v>
      </c>
      <c r="D30" s="144" t="s">
        <v>120</v>
      </c>
      <c r="E30" s="137" t="e">
        <f>'8'!D45</f>
        <v>#DIV/0!</v>
      </c>
      <c r="F30" s="137" t="e">
        <f>'8'!E45</f>
        <v>#DIV/0!</v>
      </c>
      <c r="G30" s="137" t="e">
        <f>'8'!F45</f>
        <v>#DIV/0!</v>
      </c>
      <c r="H30" s="137" t="e">
        <f>'8'!G45</f>
        <v>#DIV/0!</v>
      </c>
      <c r="I30" s="137" t="e">
        <f>'8'!H45</f>
        <v>#DIV/0!</v>
      </c>
      <c r="J30" s="137" t="e">
        <f>'8'!I45</f>
        <v>#DIV/0!</v>
      </c>
      <c r="K30" s="137" t="e">
        <f>'8'!J45</f>
        <v>#DIV/0!</v>
      </c>
      <c r="L30" s="137" t="e">
        <f>'8'!K45</f>
        <v>#DIV/0!</v>
      </c>
      <c r="M30" s="137" t="e">
        <f>'8'!L45</f>
        <v>#DIV/0!</v>
      </c>
      <c r="N30" s="137" t="e">
        <f>'8'!M45</f>
        <v>#DIV/0!</v>
      </c>
      <c r="O30" s="137" t="e">
        <f>'8'!N45</f>
        <v>#DIV/0!</v>
      </c>
      <c r="P30" s="137" t="e">
        <f>'8'!O45</f>
        <v>#DIV/0!</v>
      </c>
      <c r="Q30" s="137" t="e">
        <f>'8'!P45</f>
        <v>#DIV/0!</v>
      </c>
      <c r="R30" s="137" t="e">
        <f>'8'!Q45</f>
        <v>#DIV/0!</v>
      </c>
      <c r="S30" s="137" t="e">
        <f>'8'!R45</f>
        <v>#DIV/0!</v>
      </c>
      <c r="T30" s="137" t="e">
        <f>'8'!S45</f>
        <v>#DIV/0!</v>
      </c>
      <c r="U30" s="137" t="e">
        <f>'8'!T45</f>
        <v>#DIV/0!</v>
      </c>
      <c r="V30" s="137" t="e">
        <f>'8'!U45</f>
        <v>#DIV/0!</v>
      </c>
      <c r="W30" s="137" t="e">
        <f>'8'!V45</f>
        <v>#DIV/0!</v>
      </c>
      <c r="X30" s="137" t="e">
        <f>'8'!W45</f>
        <v>#DIV/0!</v>
      </c>
      <c r="Y30" s="137" t="e">
        <f>'8'!X45</f>
        <v>#DIV/0!</v>
      </c>
      <c r="Z30" s="137" t="e">
        <f>'8'!Y45</f>
        <v>#DIV/0!</v>
      </c>
      <c r="AA30" s="137" t="e">
        <f>'8'!Z45</f>
        <v>#DIV/0!</v>
      </c>
      <c r="AB30" s="137" t="e">
        <f>'8'!AA45</f>
        <v>#DIV/0!</v>
      </c>
      <c r="AC30" s="137" t="e">
        <f>'8'!AB45</f>
        <v>#DIV/0!</v>
      </c>
      <c r="AD30" s="137" t="e">
        <f>'8'!AC45</f>
        <v>#DIV/0!</v>
      </c>
      <c r="AE30" s="137" t="e">
        <f>'8'!AD45</f>
        <v>#DIV/0!</v>
      </c>
      <c r="AF30" s="137" t="e">
        <f>'8'!AE45</f>
        <v>#DIV/0!</v>
      </c>
      <c r="AG30" s="137" t="e">
        <f>'8'!AF45</f>
        <v>#DIV/0!</v>
      </c>
      <c r="AH30" s="137" t="e">
        <f>'8'!AG45</f>
        <v>#DIV/0!</v>
      </c>
      <c r="AI30" s="137" t="e">
        <f t="shared" si="0"/>
        <v>#DIV/0!</v>
      </c>
      <c r="AJ30" s="137" t="e">
        <f t="shared" si="1"/>
        <v>#DIV/0!</v>
      </c>
    </row>
    <row r="31" spans="2:36" ht="12" customHeight="1">
      <c r="B31" s="143" t="s">
        <v>142</v>
      </c>
      <c r="C31" s="129" t="s">
        <v>115</v>
      </c>
      <c r="D31" s="144" t="s">
        <v>120</v>
      </c>
      <c r="E31" s="137">
        <f>'8'!D46</f>
        <v>0</v>
      </c>
      <c r="F31" s="137">
        <f>'8'!E46</f>
        <v>0</v>
      </c>
      <c r="G31" s="137">
        <f>'8'!F46</f>
        <v>0</v>
      </c>
      <c r="H31" s="137">
        <f>'8'!G46</f>
        <v>0</v>
      </c>
      <c r="I31" s="137">
        <f>'8'!H46</f>
        <v>0</v>
      </c>
      <c r="J31" s="137">
        <f>'8'!I46</f>
        <v>0</v>
      </c>
      <c r="K31" s="137">
        <f>'8'!J46</f>
        <v>0</v>
      </c>
      <c r="L31" s="137">
        <f>'8'!K46</f>
        <v>0</v>
      </c>
      <c r="M31" s="137">
        <f>'8'!L46</f>
        <v>0</v>
      </c>
      <c r="N31" s="137">
        <f>'8'!M46</f>
        <v>0</v>
      </c>
      <c r="O31" s="137">
        <f>'8'!N46</f>
        <v>0</v>
      </c>
      <c r="P31" s="137">
        <f>'8'!O46</f>
        <v>0</v>
      </c>
      <c r="Q31" s="137">
        <f>'8'!P46</f>
        <v>0</v>
      </c>
      <c r="R31" s="137">
        <f>'8'!Q46</f>
        <v>0</v>
      </c>
      <c r="S31" s="137">
        <f>'8'!R46</f>
        <v>0</v>
      </c>
      <c r="T31" s="137">
        <f>'8'!S46</f>
        <v>0</v>
      </c>
      <c r="U31" s="137">
        <f>'8'!T46</f>
        <v>0</v>
      </c>
      <c r="V31" s="137">
        <f>'8'!U46</f>
        <v>0</v>
      </c>
      <c r="W31" s="137">
        <f>'8'!V46</f>
        <v>0</v>
      </c>
      <c r="X31" s="137">
        <f>'8'!W46</f>
        <v>0</v>
      </c>
      <c r="Y31" s="137">
        <f>'8'!X46</f>
        <v>0</v>
      </c>
      <c r="Z31" s="137">
        <f>'8'!Y46</f>
        <v>0</v>
      </c>
      <c r="AA31" s="137">
        <f>'8'!Z46</f>
        <v>0</v>
      </c>
      <c r="AB31" s="137">
        <f>'8'!AA46</f>
        <v>0</v>
      </c>
      <c r="AC31" s="137">
        <f>'8'!AB46</f>
        <v>0</v>
      </c>
      <c r="AD31" s="137">
        <f>'8'!AC46</f>
        <v>0</v>
      </c>
      <c r="AE31" s="137">
        <f>'8'!AD46</f>
        <v>0</v>
      </c>
      <c r="AF31" s="137">
        <f>'8'!AE46</f>
        <v>0</v>
      </c>
      <c r="AG31" s="137">
        <f>'8'!AF46</f>
        <v>0</v>
      </c>
      <c r="AH31" s="137">
        <f>'8'!AG46</f>
        <v>0</v>
      </c>
      <c r="AI31" s="137">
        <f t="shared" si="0"/>
        <v>0</v>
      </c>
      <c r="AJ31" s="137">
        <f t="shared" si="1"/>
        <v>0</v>
      </c>
    </row>
    <row r="32" spans="2:36" ht="12" customHeight="1">
      <c r="B32" s="140" t="s">
        <v>143</v>
      </c>
      <c r="C32" s="135" t="s">
        <v>115</v>
      </c>
      <c r="D32" s="144" t="s">
        <v>120</v>
      </c>
      <c r="E32" s="141" t="e">
        <f>'8'!D48</f>
        <v>#DIV/0!</v>
      </c>
      <c r="F32" s="141" t="e">
        <f>'8'!E48</f>
        <v>#DIV/0!</v>
      </c>
      <c r="G32" s="141" t="e">
        <f>'8'!F48</f>
        <v>#DIV/0!</v>
      </c>
      <c r="H32" s="141" t="e">
        <f>'8'!G48</f>
        <v>#DIV/0!</v>
      </c>
      <c r="I32" s="141" t="e">
        <f>'8'!H48</f>
        <v>#DIV/0!</v>
      </c>
      <c r="J32" s="141" t="e">
        <f>'8'!I48</f>
        <v>#DIV/0!</v>
      </c>
      <c r="K32" s="141" t="e">
        <f>'8'!J48</f>
        <v>#DIV/0!</v>
      </c>
      <c r="L32" s="141" t="e">
        <f>'8'!K48</f>
        <v>#DIV/0!</v>
      </c>
      <c r="M32" s="141" t="e">
        <f>'8'!L48</f>
        <v>#DIV/0!</v>
      </c>
      <c r="N32" s="141" t="e">
        <f>'8'!M48</f>
        <v>#DIV/0!</v>
      </c>
      <c r="O32" s="141" t="e">
        <f>'8'!N48</f>
        <v>#DIV/0!</v>
      </c>
      <c r="P32" s="141" t="e">
        <f>'8'!O48</f>
        <v>#DIV/0!</v>
      </c>
      <c r="Q32" s="141" t="e">
        <f>'8'!P48</f>
        <v>#DIV/0!</v>
      </c>
      <c r="R32" s="141" t="e">
        <f>'8'!Q48</f>
        <v>#DIV/0!</v>
      </c>
      <c r="S32" s="141" t="e">
        <f>'8'!R48</f>
        <v>#DIV/0!</v>
      </c>
      <c r="T32" s="141" t="e">
        <f>'8'!S48</f>
        <v>#DIV/0!</v>
      </c>
      <c r="U32" s="141" t="e">
        <f>'8'!T48</f>
        <v>#DIV/0!</v>
      </c>
      <c r="V32" s="141" t="e">
        <f>'8'!U48</f>
        <v>#DIV/0!</v>
      </c>
      <c r="W32" s="141" t="e">
        <f>'8'!V48</f>
        <v>#DIV/0!</v>
      </c>
      <c r="X32" s="141" t="e">
        <f>'8'!W48</f>
        <v>#DIV/0!</v>
      </c>
      <c r="Y32" s="141" t="e">
        <f>'8'!X48</f>
        <v>#DIV/0!</v>
      </c>
      <c r="Z32" s="141" t="e">
        <f>'8'!Y48</f>
        <v>#DIV/0!</v>
      </c>
      <c r="AA32" s="141" t="e">
        <f>'8'!Z48</f>
        <v>#DIV/0!</v>
      </c>
      <c r="AB32" s="141" t="e">
        <f>'8'!AA48</f>
        <v>#DIV/0!</v>
      </c>
      <c r="AC32" s="141" t="e">
        <f>'8'!AB48</f>
        <v>#DIV/0!</v>
      </c>
      <c r="AD32" s="141" t="e">
        <f>'8'!AC48</f>
        <v>#DIV/0!</v>
      </c>
      <c r="AE32" s="141" t="e">
        <f>'8'!AD48</f>
        <v>#DIV/0!</v>
      </c>
      <c r="AF32" s="141" t="e">
        <f>'8'!AE48</f>
        <v>#DIV/0!</v>
      </c>
      <c r="AG32" s="141" t="e">
        <f>'8'!AF48</f>
        <v>#DIV/0!</v>
      </c>
      <c r="AH32" s="141" t="e">
        <f>'8'!AG48</f>
        <v>#DIV/0!</v>
      </c>
      <c r="AI32" s="141" t="e">
        <f t="shared" si="0"/>
        <v>#DIV/0!</v>
      </c>
      <c r="AJ32" s="141" t="e">
        <f t="shared" si="1"/>
        <v>#DIV/0!</v>
      </c>
    </row>
    <row r="33" spans="2:36" ht="12" customHeight="1">
      <c r="B33" s="140"/>
      <c r="C33" s="135"/>
      <c r="D33" s="144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</row>
    <row r="34" spans="2:36" s="153" customFormat="1" ht="12" customHeight="1">
      <c r="B34" s="130" t="s">
        <v>144</v>
      </c>
      <c r="C34" s="131"/>
      <c r="D34" s="131">
        <f t="shared" ref="D34:AH34" si="4">D2</f>
        <v>0</v>
      </c>
      <c r="E34" s="131">
        <f t="shared" si="4"/>
        <v>0</v>
      </c>
      <c r="F34" s="131">
        <f t="shared" si="4"/>
        <v>0</v>
      </c>
      <c r="G34" s="131">
        <f t="shared" si="4"/>
        <v>0</v>
      </c>
      <c r="H34" s="131">
        <f t="shared" si="4"/>
        <v>0</v>
      </c>
      <c r="I34" s="131">
        <f t="shared" si="4"/>
        <v>0</v>
      </c>
      <c r="J34" s="131">
        <f t="shared" si="4"/>
        <v>0</v>
      </c>
      <c r="K34" s="131">
        <f t="shared" si="4"/>
        <v>0</v>
      </c>
      <c r="L34" s="131">
        <f t="shared" si="4"/>
        <v>0</v>
      </c>
      <c r="M34" s="131">
        <f t="shared" si="4"/>
        <v>0</v>
      </c>
      <c r="N34" s="131">
        <f t="shared" si="4"/>
        <v>0</v>
      </c>
      <c r="O34" s="131">
        <f t="shared" si="4"/>
        <v>0</v>
      </c>
      <c r="P34" s="131">
        <f t="shared" si="4"/>
        <v>0</v>
      </c>
      <c r="Q34" s="131">
        <f t="shared" si="4"/>
        <v>0</v>
      </c>
      <c r="R34" s="131">
        <f t="shared" si="4"/>
        <v>0</v>
      </c>
      <c r="S34" s="131">
        <f t="shared" si="4"/>
        <v>0</v>
      </c>
      <c r="T34" s="131">
        <f t="shared" si="4"/>
        <v>0</v>
      </c>
      <c r="U34" s="131">
        <f t="shared" si="4"/>
        <v>0</v>
      </c>
      <c r="V34" s="131">
        <f t="shared" si="4"/>
        <v>0</v>
      </c>
      <c r="W34" s="131">
        <f t="shared" si="4"/>
        <v>0</v>
      </c>
      <c r="X34" s="131">
        <f t="shared" si="4"/>
        <v>0</v>
      </c>
      <c r="Y34" s="131">
        <f t="shared" si="4"/>
        <v>0</v>
      </c>
      <c r="Z34" s="131">
        <f t="shared" si="4"/>
        <v>0</v>
      </c>
      <c r="AA34" s="131">
        <f t="shared" si="4"/>
        <v>0</v>
      </c>
      <c r="AB34" s="131">
        <f t="shared" si="4"/>
        <v>0</v>
      </c>
      <c r="AC34" s="131">
        <f t="shared" si="4"/>
        <v>0</v>
      </c>
      <c r="AD34" s="131">
        <f t="shared" si="4"/>
        <v>0</v>
      </c>
      <c r="AE34" s="131">
        <f t="shared" si="4"/>
        <v>0</v>
      </c>
      <c r="AF34" s="131">
        <f t="shared" si="4"/>
        <v>0</v>
      </c>
      <c r="AG34" s="131">
        <f t="shared" si="4"/>
        <v>0</v>
      </c>
      <c r="AH34" s="131">
        <f t="shared" si="4"/>
        <v>0</v>
      </c>
      <c r="AI34" s="132"/>
      <c r="AJ34" s="132"/>
    </row>
    <row r="35" spans="2:36" s="153" customFormat="1" ht="12" customHeight="1">
      <c r="B35" s="130"/>
      <c r="C35" s="133"/>
      <c r="D35" s="133">
        <f t="shared" ref="D35:AH35" si="5">D3</f>
        <v>0</v>
      </c>
      <c r="E35" s="133">
        <f t="shared" si="5"/>
        <v>0</v>
      </c>
      <c r="F35" s="133">
        <f t="shared" si="5"/>
        <v>0</v>
      </c>
      <c r="G35" s="133">
        <f t="shared" si="5"/>
        <v>0</v>
      </c>
      <c r="H35" s="133">
        <f t="shared" si="5"/>
        <v>0</v>
      </c>
      <c r="I35" s="133">
        <f t="shared" si="5"/>
        <v>0</v>
      </c>
      <c r="J35" s="133">
        <f t="shared" si="5"/>
        <v>0</v>
      </c>
      <c r="K35" s="133">
        <f t="shared" si="5"/>
        <v>0</v>
      </c>
      <c r="L35" s="133">
        <f t="shared" si="5"/>
        <v>0</v>
      </c>
      <c r="M35" s="133">
        <f t="shared" si="5"/>
        <v>0</v>
      </c>
      <c r="N35" s="133">
        <f t="shared" si="5"/>
        <v>0</v>
      </c>
      <c r="O35" s="133">
        <f t="shared" si="5"/>
        <v>0</v>
      </c>
      <c r="P35" s="133">
        <f t="shared" si="5"/>
        <v>0</v>
      </c>
      <c r="Q35" s="133">
        <f t="shared" si="5"/>
        <v>0</v>
      </c>
      <c r="R35" s="133">
        <f t="shared" si="5"/>
        <v>0</v>
      </c>
      <c r="S35" s="133">
        <f t="shared" si="5"/>
        <v>0</v>
      </c>
      <c r="T35" s="133">
        <f t="shared" si="5"/>
        <v>0</v>
      </c>
      <c r="U35" s="133">
        <f t="shared" si="5"/>
        <v>0</v>
      </c>
      <c r="V35" s="133">
        <f t="shared" si="5"/>
        <v>0</v>
      </c>
      <c r="W35" s="133">
        <f t="shared" si="5"/>
        <v>0</v>
      </c>
      <c r="X35" s="133">
        <f t="shared" si="5"/>
        <v>0</v>
      </c>
      <c r="Y35" s="133">
        <f t="shared" si="5"/>
        <v>0</v>
      </c>
      <c r="Z35" s="133">
        <f t="shared" si="5"/>
        <v>0</v>
      </c>
      <c r="AA35" s="133">
        <f t="shared" si="5"/>
        <v>0</v>
      </c>
      <c r="AB35" s="133">
        <f t="shared" si="5"/>
        <v>0</v>
      </c>
      <c r="AC35" s="133">
        <f t="shared" si="5"/>
        <v>0</v>
      </c>
      <c r="AD35" s="133">
        <f t="shared" si="5"/>
        <v>0</v>
      </c>
      <c r="AE35" s="133">
        <f t="shared" si="5"/>
        <v>0</v>
      </c>
      <c r="AF35" s="133">
        <f t="shared" si="5"/>
        <v>0</v>
      </c>
      <c r="AG35" s="133">
        <f t="shared" si="5"/>
        <v>0</v>
      </c>
      <c r="AH35" s="133">
        <f t="shared" si="5"/>
        <v>0</v>
      </c>
      <c r="AI35" s="132"/>
      <c r="AJ35" s="132"/>
    </row>
    <row r="36" spans="2:36" ht="12" customHeight="1">
      <c r="B36" s="143" t="s">
        <v>136</v>
      </c>
      <c r="C36" s="129" t="s">
        <v>115</v>
      </c>
      <c r="D36" s="144" t="s">
        <v>120</v>
      </c>
      <c r="E36" s="137" t="e">
        <f>'11'!E5</f>
        <v>#DIV/0!</v>
      </c>
      <c r="F36" s="137" t="e">
        <f>'11'!F5</f>
        <v>#DIV/0!</v>
      </c>
      <c r="G36" s="137" t="e">
        <f>'11'!G5</f>
        <v>#DIV/0!</v>
      </c>
      <c r="H36" s="137" t="e">
        <f>'11'!H5</f>
        <v>#DIV/0!</v>
      </c>
      <c r="I36" s="137" t="e">
        <f>'11'!I5</f>
        <v>#DIV/0!</v>
      </c>
      <c r="J36" s="137" t="e">
        <f>'11'!J5</f>
        <v>#DIV/0!</v>
      </c>
      <c r="K36" s="137" t="e">
        <f>'11'!K5</f>
        <v>#DIV/0!</v>
      </c>
      <c r="L36" s="137" t="e">
        <f>'11'!L5</f>
        <v>#DIV/0!</v>
      </c>
      <c r="M36" s="137" t="e">
        <f>'11'!M5</f>
        <v>#DIV/0!</v>
      </c>
      <c r="N36" s="137" t="e">
        <f>'11'!N5</f>
        <v>#DIV/0!</v>
      </c>
      <c r="O36" s="137" t="e">
        <f>'11'!O5</f>
        <v>#DIV/0!</v>
      </c>
      <c r="P36" s="137" t="e">
        <f>'11'!P5</f>
        <v>#DIV/0!</v>
      </c>
      <c r="Q36" s="137" t="e">
        <f>'11'!Q5</f>
        <v>#DIV/0!</v>
      </c>
      <c r="R36" s="137" t="e">
        <f>'11'!R5</f>
        <v>#DIV/0!</v>
      </c>
      <c r="S36" s="137" t="e">
        <f>'11'!S5</f>
        <v>#DIV/0!</v>
      </c>
      <c r="T36" s="137" t="e">
        <f>'11'!T5</f>
        <v>#DIV/0!</v>
      </c>
      <c r="U36" s="137" t="e">
        <f>'11'!U5</f>
        <v>#DIV/0!</v>
      </c>
      <c r="V36" s="137" t="e">
        <f>'11'!V5</f>
        <v>#DIV/0!</v>
      </c>
      <c r="W36" s="137" t="e">
        <f>'11'!W5</f>
        <v>#DIV/0!</v>
      </c>
      <c r="X36" s="137" t="e">
        <f>'11'!X5</f>
        <v>#DIV/0!</v>
      </c>
      <c r="Y36" s="137" t="e">
        <f>'11'!Y5</f>
        <v>#DIV/0!</v>
      </c>
      <c r="Z36" s="137" t="e">
        <f>'11'!Z5</f>
        <v>#DIV/0!</v>
      </c>
      <c r="AA36" s="137" t="e">
        <f>'11'!AA5</f>
        <v>#DIV/0!</v>
      </c>
      <c r="AB36" s="137" t="e">
        <f>'11'!AB5</f>
        <v>#DIV/0!</v>
      </c>
      <c r="AC36" s="137" t="e">
        <f>'11'!AC5</f>
        <v>#DIV/0!</v>
      </c>
      <c r="AD36" s="137" t="e">
        <f>'11'!AD5</f>
        <v>#DIV/0!</v>
      </c>
      <c r="AE36" s="137" t="e">
        <f>'11'!AE5</f>
        <v>#DIV/0!</v>
      </c>
      <c r="AF36" s="137" t="e">
        <f>'11'!AF5</f>
        <v>#DIV/0!</v>
      </c>
      <c r="AG36" s="137" t="e">
        <f>'11'!AG5</f>
        <v>#DIV/0!</v>
      </c>
      <c r="AH36" s="137" t="e">
        <f>'11'!AH5</f>
        <v>#DIV/0!</v>
      </c>
    </row>
    <row r="37" spans="2:36" ht="12" customHeight="1">
      <c r="B37" s="143" t="s">
        <v>145</v>
      </c>
      <c r="C37" s="129" t="s">
        <v>115</v>
      </c>
      <c r="D37" s="144" t="s">
        <v>120</v>
      </c>
      <c r="E37" s="137" t="e">
        <f>'11'!E6</f>
        <v>#DIV/0!</v>
      </c>
      <c r="F37" s="137" t="e">
        <f>'11'!F6</f>
        <v>#DIV/0!</v>
      </c>
      <c r="G37" s="137" t="e">
        <f>'11'!G6</f>
        <v>#DIV/0!</v>
      </c>
      <c r="H37" s="137" t="e">
        <f>'11'!H6</f>
        <v>#DIV/0!</v>
      </c>
      <c r="I37" s="137" t="e">
        <f>'11'!I6</f>
        <v>#DIV/0!</v>
      </c>
      <c r="J37" s="137" t="e">
        <f>'11'!J6</f>
        <v>#DIV/0!</v>
      </c>
      <c r="K37" s="137" t="e">
        <f>'11'!K6</f>
        <v>#DIV/0!</v>
      </c>
      <c r="L37" s="137" t="e">
        <f>'11'!L6</f>
        <v>#DIV/0!</v>
      </c>
      <c r="M37" s="137" t="e">
        <f>'11'!M6</f>
        <v>#DIV/0!</v>
      </c>
      <c r="N37" s="137" t="e">
        <f>'11'!N6</f>
        <v>#DIV/0!</v>
      </c>
      <c r="O37" s="137" t="e">
        <f>'11'!O6</f>
        <v>#DIV/0!</v>
      </c>
      <c r="P37" s="137" t="e">
        <f>'11'!P6</f>
        <v>#DIV/0!</v>
      </c>
      <c r="Q37" s="137" t="e">
        <f>'11'!Q6</f>
        <v>#DIV/0!</v>
      </c>
      <c r="R37" s="137" t="e">
        <f>'11'!R6</f>
        <v>#DIV/0!</v>
      </c>
      <c r="S37" s="137" t="e">
        <f>'11'!S6</f>
        <v>#DIV/0!</v>
      </c>
      <c r="T37" s="137" t="e">
        <f>'11'!T6</f>
        <v>#DIV/0!</v>
      </c>
      <c r="U37" s="137" t="e">
        <f>'11'!U6</f>
        <v>#DIV/0!</v>
      </c>
      <c r="V37" s="137" t="e">
        <f>'11'!V6</f>
        <v>#DIV/0!</v>
      </c>
      <c r="W37" s="137" t="e">
        <f>'11'!W6</f>
        <v>#DIV/0!</v>
      </c>
      <c r="X37" s="137" t="e">
        <f>'11'!X6</f>
        <v>#DIV/0!</v>
      </c>
      <c r="Y37" s="137" t="e">
        <f>'11'!Y6</f>
        <v>#DIV/0!</v>
      </c>
      <c r="Z37" s="137" t="e">
        <f>'11'!Z6</f>
        <v>#DIV/0!</v>
      </c>
      <c r="AA37" s="137" t="e">
        <f>'11'!AA6</f>
        <v>#DIV/0!</v>
      </c>
      <c r="AB37" s="137" t="e">
        <f>'11'!AB6</f>
        <v>#DIV/0!</v>
      </c>
      <c r="AC37" s="137" t="e">
        <f>'11'!AC6</f>
        <v>#DIV/0!</v>
      </c>
      <c r="AD37" s="137" t="e">
        <f>'11'!AD6</f>
        <v>#DIV/0!</v>
      </c>
      <c r="AE37" s="137" t="e">
        <f>'11'!AE6</f>
        <v>#DIV/0!</v>
      </c>
      <c r="AF37" s="137" t="e">
        <f>'11'!AF6</f>
        <v>#DIV/0!</v>
      </c>
      <c r="AG37" s="137" t="e">
        <f>'11'!AG6</f>
        <v>#DIV/0!</v>
      </c>
      <c r="AH37" s="137" t="e">
        <f>'11'!AH6</f>
        <v>#DIV/0!</v>
      </c>
    </row>
    <row r="38" spans="2:36" ht="12" customHeight="1">
      <c r="B38" s="143" t="s">
        <v>146</v>
      </c>
      <c r="C38" s="129" t="s">
        <v>115</v>
      </c>
      <c r="D38" s="144" t="s">
        <v>120</v>
      </c>
      <c r="E38" s="137">
        <f>-'11'!E11</f>
        <v>0</v>
      </c>
      <c r="F38" s="137">
        <f>-'11'!F11</f>
        <v>0</v>
      </c>
      <c r="G38" s="137">
        <f>-'11'!G11</f>
        <v>0</v>
      </c>
      <c r="H38" s="137">
        <f>-'11'!H11</f>
        <v>0</v>
      </c>
      <c r="I38" s="137">
        <f>-'11'!I11</f>
        <v>0</v>
      </c>
      <c r="J38" s="137">
        <f>-'11'!J11</f>
        <v>0</v>
      </c>
      <c r="K38" s="137">
        <f>-'11'!K11</f>
        <v>0</v>
      </c>
      <c r="L38" s="137">
        <f>-'11'!L11</f>
        <v>0</v>
      </c>
      <c r="M38" s="137">
        <f>-'11'!M11</f>
        <v>0</v>
      </c>
      <c r="N38" s="137">
        <f>-'11'!N11</f>
        <v>0</v>
      </c>
      <c r="O38" s="137">
        <f>-'11'!O11</f>
        <v>0</v>
      </c>
      <c r="P38" s="137">
        <f>-'11'!P11</f>
        <v>0</v>
      </c>
      <c r="Q38" s="137">
        <f>-'11'!Q11</f>
        <v>0</v>
      </c>
      <c r="R38" s="137">
        <f>-'11'!R11</f>
        <v>0</v>
      </c>
      <c r="S38" s="137">
        <f>-'11'!S11</f>
        <v>0</v>
      </c>
      <c r="T38" s="137">
        <f>-'11'!T11</f>
        <v>0</v>
      </c>
      <c r="U38" s="137">
        <f>-'11'!U11</f>
        <v>0</v>
      </c>
      <c r="V38" s="137">
        <f>-'11'!V11</f>
        <v>0</v>
      </c>
      <c r="W38" s="137">
        <f>-'11'!W11</f>
        <v>0</v>
      </c>
      <c r="X38" s="137">
        <f>-'11'!X11</f>
        <v>0</v>
      </c>
      <c r="Y38" s="137">
        <f>-'11'!Y11</f>
        <v>0</v>
      </c>
      <c r="Z38" s="137">
        <f>-'11'!Z11</f>
        <v>0</v>
      </c>
      <c r="AA38" s="137">
        <f>-'11'!AA11</f>
        <v>0</v>
      </c>
      <c r="AB38" s="137">
        <f>-'11'!AB11</f>
        <v>0</v>
      </c>
      <c r="AC38" s="137">
        <f>-'11'!AC11</f>
        <v>0</v>
      </c>
      <c r="AD38" s="137">
        <f>-'11'!AD11</f>
        <v>0</v>
      </c>
      <c r="AE38" s="137">
        <f>-'11'!AE11</f>
        <v>0</v>
      </c>
      <c r="AF38" s="137">
        <f>-'11'!AF11</f>
        <v>0</v>
      </c>
      <c r="AG38" s="137">
        <f>-'11'!AG11</f>
        <v>0</v>
      </c>
      <c r="AH38" s="137">
        <f>-'11'!AH11</f>
        <v>0</v>
      </c>
    </row>
    <row r="39" spans="2:36" ht="12" customHeight="1">
      <c r="B39" s="143" t="s">
        <v>147</v>
      </c>
      <c r="C39" s="129" t="s">
        <v>115</v>
      </c>
      <c r="D39" s="144" t="s">
        <v>120</v>
      </c>
      <c r="E39" s="137" t="e">
        <f>-'11'!E12</f>
        <v>#DIV/0!</v>
      </c>
      <c r="F39" s="137" t="e">
        <f>-'11'!F12</f>
        <v>#DIV/0!</v>
      </c>
      <c r="G39" s="137" t="e">
        <f>-'11'!G12</f>
        <v>#DIV/0!</v>
      </c>
      <c r="H39" s="137" t="e">
        <f>-'11'!H12</f>
        <v>#DIV/0!</v>
      </c>
      <c r="I39" s="137" t="e">
        <f>-'11'!I12</f>
        <v>#DIV/0!</v>
      </c>
      <c r="J39" s="137" t="e">
        <f>-'11'!J12</f>
        <v>#DIV/0!</v>
      </c>
      <c r="K39" s="137" t="e">
        <f>-'11'!K12</f>
        <v>#DIV/0!</v>
      </c>
      <c r="L39" s="137" t="e">
        <f>-'11'!L12</f>
        <v>#DIV/0!</v>
      </c>
      <c r="M39" s="137" t="e">
        <f>-'11'!M12</f>
        <v>#DIV/0!</v>
      </c>
      <c r="N39" s="137" t="e">
        <f>-'11'!N12</f>
        <v>#DIV/0!</v>
      </c>
      <c r="O39" s="137" t="e">
        <f>-'11'!O12</f>
        <v>#DIV/0!</v>
      </c>
      <c r="P39" s="137" t="e">
        <f>-'11'!P12</f>
        <v>#DIV/0!</v>
      </c>
      <c r="Q39" s="137" t="e">
        <f>-'11'!Q12</f>
        <v>#DIV/0!</v>
      </c>
      <c r="R39" s="137" t="e">
        <f>-'11'!R12</f>
        <v>#DIV/0!</v>
      </c>
      <c r="S39" s="137" t="e">
        <f>-'11'!S12</f>
        <v>#DIV/0!</v>
      </c>
      <c r="T39" s="137" t="e">
        <f>-'11'!T12</f>
        <v>#DIV/0!</v>
      </c>
      <c r="U39" s="137" t="e">
        <f>-'11'!U12</f>
        <v>#DIV/0!</v>
      </c>
      <c r="V39" s="137" t="e">
        <f>-'11'!V12</f>
        <v>#DIV/0!</v>
      </c>
      <c r="W39" s="137" t="e">
        <f>-'11'!W12</f>
        <v>#DIV/0!</v>
      </c>
      <c r="X39" s="137" t="e">
        <f>-'11'!X12</f>
        <v>#DIV/0!</v>
      </c>
      <c r="Y39" s="137">
        <f>-'11'!Y12</f>
        <v>0</v>
      </c>
      <c r="Z39" s="137">
        <f>-'11'!Z12</f>
        <v>0</v>
      </c>
      <c r="AA39" s="137">
        <f>-'11'!AA12</f>
        <v>0</v>
      </c>
      <c r="AB39" s="137">
        <f>-'11'!AB12</f>
        <v>0</v>
      </c>
      <c r="AC39" s="137">
        <f>-'11'!AC12</f>
        <v>0</v>
      </c>
      <c r="AD39" s="137">
        <f>-'11'!AD12</f>
        <v>0</v>
      </c>
      <c r="AE39" s="137">
        <f>-'11'!AE12</f>
        <v>0</v>
      </c>
      <c r="AF39" s="137">
        <f>-'11'!AF12</f>
        <v>0</v>
      </c>
      <c r="AG39" s="137">
        <f>-'11'!AG12</f>
        <v>0</v>
      </c>
      <c r="AH39" s="137">
        <f>-'11'!AH12</f>
        <v>0</v>
      </c>
    </row>
    <row r="40" spans="2:36" ht="12" customHeight="1">
      <c r="B40" s="140" t="s">
        <v>144</v>
      </c>
      <c r="C40" s="135" t="s">
        <v>115</v>
      </c>
      <c r="D40" s="144" t="s">
        <v>120</v>
      </c>
      <c r="E40" s="141" t="e">
        <f t="shared" ref="E40:AH40" si="6">SUM(E36:E39)</f>
        <v>#DIV/0!</v>
      </c>
      <c r="F40" s="141" t="e">
        <f t="shared" si="6"/>
        <v>#DIV/0!</v>
      </c>
      <c r="G40" s="141" t="e">
        <f t="shared" si="6"/>
        <v>#DIV/0!</v>
      </c>
      <c r="H40" s="141" t="e">
        <f t="shared" si="6"/>
        <v>#DIV/0!</v>
      </c>
      <c r="I40" s="141" t="e">
        <f t="shared" si="6"/>
        <v>#DIV/0!</v>
      </c>
      <c r="J40" s="141" t="e">
        <f t="shared" si="6"/>
        <v>#DIV/0!</v>
      </c>
      <c r="K40" s="141" t="e">
        <f t="shared" si="6"/>
        <v>#DIV/0!</v>
      </c>
      <c r="L40" s="141" t="e">
        <f t="shared" si="6"/>
        <v>#DIV/0!</v>
      </c>
      <c r="M40" s="141" t="e">
        <f t="shared" si="6"/>
        <v>#DIV/0!</v>
      </c>
      <c r="N40" s="141" t="e">
        <f t="shared" si="6"/>
        <v>#DIV/0!</v>
      </c>
      <c r="O40" s="141" t="e">
        <f t="shared" si="6"/>
        <v>#DIV/0!</v>
      </c>
      <c r="P40" s="141" t="e">
        <f t="shared" si="6"/>
        <v>#DIV/0!</v>
      </c>
      <c r="Q40" s="141" t="e">
        <f t="shared" si="6"/>
        <v>#DIV/0!</v>
      </c>
      <c r="R40" s="141" t="e">
        <f t="shared" si="6"/>
        <v>#DIV/0!</v>
      </c>
      <c r="S40" s="141" t="e">
        <f t="shared" si="6"/>
        <v>#DIV/0!</v>
      </c>
      <c r="T40" s="141" t="e">
        <f t="shared" si="6"/>
        <v>#DIV/0!</v>
      </c>
      <c r="U40" s="141" t="e">
        <f t="shared" si="6"/>
        <v>#DIV/0!</v>
      </c>
      <c r="V40" s="141" t="e">
        <f t="shared" si="6"/>
        <v>#DIV/0!</v>
      </c>
      <c r="W40" s="141" t="e">
        <f t="shared" si="6"/>
        <v>#DIV/0!</v>
      </c>
      <c r="X40" s="141" t="e">
        <f t="shared" si="6"/>
        <v>#DIV/0!</v>
      </c>
      <c r="Y40" s="141" t="e">
        <f t="shared" si="6"/>
        <v>#DIV/0!</v>
      </c>
      <c r="Z40" s="141" t="e">
        <f t="shared" si="6"/>
        <v>#DIV/0!</v>
      </c>
      <c r="AA40" s="141" t="e">
        <f t="shared" si="6"/>
        <v>#DIV/0!</v>
      </c>
      <c r="AB40" s="141" t="e">
        <f t="shared" si="6"/>
        <v>#DIV/0!</v>
      </c>
      <c r="AC40" s="141" t="e">
        <f t="shared" si="6"/>
        <v>#DIV/0!</v>
      </c>
      <c r="AD40" s="141" t="e">
        <f t="shared" si="6"/>
        <v>#DIV/0!</v>
      </c>
      <c r="AE40" s="141" t="e">
        <f t="shared" si="6"/>
        <v>#DIV/0!</v>
      </c>
      <c r="AF40" s="141" t="e">
        <f t="shared" si="6"/>
        <v>#DIV/0!</v>
      </c>
      <c r="AG40" s="141" t="e">
        <f t="shared" si="6"/>
        <v>#DIV/0!</v>
      </c>
      <c r="AH40" s="141" t="e">
        <f t="shared" si="6"/>
        <v>#DIV/0!</v>
      </c>
    </row>
    <row r="41" spans="2:36" ht="12" customHeight="1">
      <c r="B41" s="140" t="s">
        <v>148</v>
      </c>
      <c r="C41" s="135" t="s">
        <v>115</v>
      </c>
      <c r="D41" s="144" t="s">
        <v>120</v>
      </c>
      <c r="E41" s="141" t="e">
        <f>E40</f>
        <v>#DIV/0!</v>
      </c>
      <c r="F41" s="141" t="e">
        <f t="shared" ref="F41:AH41" si="7">F40+E41</f>
        <v>#DIV/0!</v>
      </c>
      <c r="G41" s="141" t="e">
        <f t="shared" si="7"/>
        <v>#DIV/0!</v>
      </c>
      <c r="H41" s="141" t="e">
        <f t="shared" si="7"/>
        <v>#DIV/0!</v>
      </c>
      <c r="I41" s="141" t="e">
        <f t="shared" si="7"/>
        <v>#DIV/0!</v>
      </c>
      <c r="J41" s="141" t="e">
        <f t="shared" si="7"/>
        <v>#DIV/0!</v>
      </c>
      <c r="K41" s="141" t="e">
        <f t="shared" si="7"/>
        <v>#DIV/0!</v>
      </c>
      <c r="L41" s="141" t="e">
        <f t="shared" si="7"/>
        <v>#DIV/0!</v>
      </c>
      <c r="M41" s="141" t="e">
        <f t="shared" si="7"/>
        <v>#DIV/0!</v>
      </c>
      <c r="N41" s="141" t="e">
        <f t="shared" si="7"/>
        <v>#DIV/0!</v>
      </c>
      <c r="O41" s="141" t="e">
        <f t="shared" si="7"/>
        <v>#DIV/0!</v>
      </c>
      <c r="P41" s="141" t="e">
        <f t="shared" si="7"/>
        <v>#DIV/0!</v>
      </c>
      <c r="Q41" s="141" t="e">
        <f t="shared" si="7"/>
        <v>#DIV/0!</v>
      </c>
      <c r="R41" s="141" t="e">
        <f t="shared" si="7"/>
        <v>#DIV/0!</v>
      </c>
      <c r="S41" s="141" t="e">
        <f t="shared" si="7"/>
        <v>#DIV/0!</v>
      </c>
      <c r="T41" s="141" t="e">
        <f t="shared" si="7"/>
        <v>#DIV/0!</v>
      </c>
      <c r="U41" s="141" t="e">
        <f t="shared" si="7"/>
        <v>#DIV/0!</v>
      </c>
      <c r="V41" s="141" t="e">
        <f t="shared" si="7"/>
        <v>#DIV/0!</v>
      </c>
      <c r="W41" s="141" t="e">
        <f t="shared" si="7"/>
        <v>#DIV/0!</v>
      </c>
      <c r="X41" s="141" t="e">
        <f t="shared" si="7"/>
        <v>#DIV/0!</v>
      </c>
      <c r="Y41" s="141" t="e">
        <f t="shared" si="7"/>
        <v>#DIV/0!</v>
      </c>
      <c r="Z41" s="141" t="e">
        <f t="shared" si="7"/>
        <v>#DIV/0!</v>
      </c>
      <c r="AA41" s="141" t="e">
        <f t="shared" si="7"/>
        <v>#DIV/0!</v>
      </c>
      <c r="AB41" s="141" t="e">
        <f t="shared" si="7"/>
        <v>#DIV/0!</v>
      </c>
      <c r="AC41" s="141" t="e">
        <f t="shared" si="7"/>
        <v>#DIV/0!</v>
      </c>
      <c r="AD41" s="141" t="e">
        <f t="shared" si="7"/>
        <v>#DIV/0!</v>
      </c>
      <c r="AE41" s="141" t="e">
        <f t="shared" si="7"/>
        <v>#DIV/0!</v>
      </c>
      <c r="AF41" s="141" t="e">
        <f t="shared" si="7"/>
        <v>#DIV/0!</v>
      </c>
      <c r="AG41" s="141" t="e">
        <f t="shared" si="7"/>
        <v>#DIV/0!</v>
      </c>
      <c r="AH41" s="141" t="e">
        <f t="shared" si="7"/>
        <v>#DIV/0!</v>
      </c>
    </row>
    <row r="43" spans="2:36" s="153" customFormat="1" ht="12" customHeight="1">
      <c r="B43" s="130" t="s">
        <v>149</v>
      </c>
      <c r="C43" s="131"/>
      <c r="D43" s="131">
        <f t="shared" ref="D43:AH43" si="8">D2</f>
        <v>0</v>
      </c>
      <c r="E43" s="131">
        <f t="shared" si="8"/>
        <v>0</v>
      </c>
      <c r="F43" s="131">
        <f t="shared" si="8"/>
        <v>0</v>
      </c>
      <c r="G43" s="131">
        <f t="shared" si="8"/>
        <v>0</v>
      </c>
      <c r="H43" s="131">
        <f t="shared" si="8"/>
        <v>0</v>
      </c>
      <c r="I43" s="131">
        <f t="shared" si="8"/>
        <v>0</v>
      </c>
      <c r="J43" s="131">
        <f t="shared" si="8"/>
        <v>0</v>
      </c>
      <c r="K43" s="131">
        <f t="shared" si="8"/>
        <v>0</v>
      </c>
      <c r="L43" s="131">
        <f t="shared" si="8"/>
        <v>0</v>
      </c>
      <c r="M43" s="131">
        <f t="shared" si="8"/>
        <v>0</v>
      </c>
      <c r="N43" s="131">
        <f t="shared" si="8"/>
        <v>0</v>
      </c>
      <c r="O43" s="131">
        <f t="shared" si="8"/>
        <v>0</v>
      </c>
      <c r="P43" s="131">
        <f t="shared" si="8"/>
        <v>0</v>
      </c>
      <c r="Q43" s="131">
        <f t="shared" si="8"/>
        <v>0</v>
      </c>
      <c r="R43" s="131">
        <f t="shared" si="8"/>
        <v>0</v>
      </c>
      <c r="S43" s="131">
        <f t="shared" si="8"/>
        <v>0</v>
      </c>
      <c r="T43" s="131">
        <f t="shared" si="8"/>
        <v>0</v>
      </c>
      <c r="U43" s="131">
        <f t="shared" si="8"/>
        <v>0</v>
      </c>
      <c r="V43" s="131">
        <f t="shared" si="8"/>
        <v>0</v>
      </c>
      <c r="W43" s="131">
        <f t="shared" si="8"/>
        <v>0</v>
      </c>
      <c r="X43" s="131">
        <f t="shared" si="8"/>
        <v>0</v>
      </c>
      <c r="Y43" s="131">
        <f t="shared" si="8"/>
        <v>0</v>
      </c>
      <c r="Z43" s="131">
        <f t="shared" si="8"/>
        <v>0</v>
      </c>
      <c r="AA43" s="131">
        <f t="shared" si="8"/>
        <v>0</v>
      </c>
      <c r="AB43" s="131">
        <f t="shared" si="8"/>
        <v>0</v>
      </c>
      <c r="AC43" s="131">
        <f t="shared" si="8"/>
        <v>0</v>
      </c>
      <c r="AD43" s="131">
        <f t="shared" si="8"/>
        <v>0</v>
      </c>
      <c r="AE43" s="131">
        <f t="shared" si="8"/>
        <v>0</v>
      </c>
      <c r="AF43" s="131">
        <f t="shared" si="8"/>
        <v>0</v>
      </c>
      <c r="AG43" s="131">
        <f t="shared" si="8"/>
        <v>0</v>
      </c>
      <c r="AH43" s="131">
        <f t="shared" si="8"/>
        <v>0</v>
      </c>
      <c r="AI43" s="132"/>
      <c r="AJ43" s="132"/>
    </row>
    <row r="44" spans="2:36" s="153" customFormat="1" ht="12" customHeight="1">
      <c r="B44" s="130"/>
      <c r="C44" s="133"/>
      <c r="D44" s="133">
        <f t="shared" ref="D44:AH44" si="9">D3</f>
        <v>0</v>
      </c>
      <c r="E44" s="133">
        <f t="shared" si="9"/>
        <v>0</v>
      </c>
      <c r="F44" s="133">
        <f t="shared" si="9"/>
        <v>0</v>
      </c>
      <c r="G44" s="133">
        <f t="shared" si="9"/>
        <v>0</v>
      </c>
      <c r="H44" s="133">
        <f t="shared" si="9"/>
        <v>0</v>
      </c>
      <c r="I44" s="133">
        <f t="shared" si="9"/>
        <v>0</v>
      </c>
      <c r="J44" s="133">
        <f t="shared" si="9"/>
        <v>0</v>
      </c>
      <c r="K44" s="133">
        <f t="shared" si="9"/>
        <v>0</v>
      </c>
      <c r="L44" s="133">
        <f t="shared" si="9"/>
        <v>0</v>
      </c>
      <c r="M44" s="133">
        <f t="shared" si="9"/>
        <v>0</v>
      </c>
      <c r="N44" s="133">
        <f t="shared" si="9"/>
        <v>0</v>
      </c>
      <c r="O44" s="133">
        <f t="shared" si="9"/>
        <v>0</v>
      </c>
      <c r="P44" s="133">
        <f t="shared" si="9"/>
        <v>0</v>
      </c>
      <c r="Q44" s="133">
        <f t="shared" si="9"/>
        <v>0</v>
      </c>
      <c r="R44" s="133">
        <f t="shared" si="9"/>
        <v>0</v>
      </c>
      <c r="S44" s="133">
        <f t="shared" si="9"/>
        <v>0</v>
      </c>
      <c r="T44" s="133">
        <f t="shared" si="9"/>
        <v>0</v>
      </c>
      <c r="U44" s="133">
        <f t="shared" si="9"/>
        <v>0</v>
      </c>
      <c r="V44" s="133">
        <f t="shared" si="9"/>
        <v>0</v>
      </c>
      <c r="W44" s="133">
        <f t="shared" si="9"/>
        <v>0</v>
      </c>
      <c r="X44" s="133">
        <f t="shared" si="9"/>
        <v>0</v>
      </c>
      <c r="Y44" s="133">
        <f t="shared" si="9"/>
        <v>0</v>
      </c>
      <c r="Z44" s="133">
        <f t="shared" si="9"/>
        <v>0</v>
      </c>
      <c r="AA44" s="133">
        <f t="shared" si="9"/>
        <v>0</v>
      </c>
      <c r="AB44" s="133">
        <f t="shared" si="9"/>
        <v>0</v>
      </c>
      <c r="AC44" s="133">
        <f t="shared" si="9"/>
        <v>0</v>
      </c>
      <c r="AD44" s="133">
        <f t="shared" si="9"/>
        <v>0</v>
      </c>
      <c r="AE44" s="133">
        <f t="shared" si="9"/>
        <v>0</v>
      </c>
      <c r="AF44" s="133">
        <f t="shared" si="9"/>
        <v>0</v>
      </c>
      <c r="AG44" s="133">
        <f t="shared" si="9"/>
        <v>0</v>
      </c>
      <c r="AH44" s="133">
        <f t="shared" si="9"/>
        <v>0</v>
      </c>
      <c r="AI44" s="132"/>
      <c r="AJ44" s="132"/>
    </row>
    <row r="45" spans="2:36" s="119" customFormat="1">
      <c r="B45" s="148" t="s">
        <v>150</v>
      </c>
      <c r="C45" s="154" t="e">
        <f>'12'!C5</f>
        <v>#VALUE!</v>
      </c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</row>
    <row r="46" spans="2:36" s="119" customFormat="1">
      <c r="B46" s="148" t="s">
        <v>151</v>
      </c>
      <c r="C46" s="155" t="e">
        <f>'12'!C8</f>
        <v>#DIV/0!</v>
      </c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</row>
    <row r="47" spans="2:36" s="160" customFormat="1">
      <c r="B47" s="158" t="s">
        <v>152</v>
      </c>
      <c r="C47" s="157" t="e">
        <f>'12'!D68</f>
        <v>#DIV/0!</v>
      </c>
      <c r="D47" s="159" t="e">
        <f>'12'!E66</f>
        <v>#DIV/0!</v>
      </c>
      <c r="E47" s="159" t="e">
        <f>'12'!F66</f>
        <v>#DIV/0!</v>
      </c>
      <c r="F47" s="159" t="e">
        <f>'12'!G66</f>
        <v>#DIV/0!</v>
      </c>
      <c r="G47" s="159" t="e">
        <f>'12'!H66</f>
        <v>#DIV/0!</v>
      </c>
      <c r="H47" s="159" t="e">
        <f>'12'!I66</f>
        <v>#DIV/0!</v>
      </c>
      <c r="I47" s="159" t="e">
        <f>'12'!J66</f>
        <v>#DIV/0!</v>
      </c>
      <c r="J47" s="159" t="e">
        <f>'12'!K66</f>
        <v>#DIV/0!</v>
      </c>
      <c r="K47" s="159" t="e">
        <f>'12'!L66</f>
        <v>#DIV/0!</v>
      </c>
      <c r="L47" s="159" t="e">
        <f>'12'!M66</f>
        <v>#DIV/0!</v>
      </c>
      <c r="M47" s="159" t="e">
        <f>'12'!N66</f>
        <v>#DIV/0!</v>
      </c>
      <c r="N47" s="159" t="e">
        <f>'12'!O66</f>
        <v>#DIV/0!</v>
      </c>
      <c r="O47" s="159" t="e">
        <f>'12'!P66</f>
        <v>#DIV/0!</v>
      </c>
      <c r="P47" s="159" t="e">
        <f>'12'!Q66</f>
        <v>#DIV/0!</v>
      </c>
      <c r="Q47" s="159" t="e">
        <f>'12'!R66</f>
        <v>#DIV/0!</v>
      </c>
      <c r="R47" s="159" t="e">
        <f>'12'!S66</f>
        <v>#DIV/0!</v>
      </c>
      <c r="S47" s="159" t="e">
        <f>'12'!T66</f>
        <v>#DIV/0!</v>
      </c>
      <c r="T47" s="159" t="e">
        <f>'12'!U66</f>
        <v>#DIV/0!</v>
      </c>
      <c r="U47" s="159" t="e">
        <f>'12'!V66</f>
        <v>#DIV/0!</v>
      </c>
      <c r="V47" s="159" t="e">
        <f>'12'!W66</f>
        <v>#DIV/0!</v>
      </c>
      <c r="W47" s="159" t="e">
        <f>'12'!X66</f>
        <v>#DIV/0!</v>
      </c>
      <c r="X47" s="159" t="e">
        <f>'12'!Y66</f>
        <v>#DIV/0!</v>
      </c>
      <c r="Y47" s="159" t="e">
        <f>'12'!Z66</f>
        <v>#DIV/0!</v>
      </c>
      <c r="Z47" s="159" t="e">
        <f>'12'!AA66</f>
        <v>#DIV/0!</v>
      </c>
      <c r="AA47" s="159" t="e">
        <f>'12'!AB66</f>
        <v>#DIV/0!</v>
      </c>
      <c r="AB47" s="159" t="e">
        <f>'12'!AC66</f>
        <v>#DIV/0!</v>
      </c>
      <c r="AC47" s="159" t="e">
        <f>'12'!AD66</f>
        <v>#DIV/0!</v>
      </c>
      <c r="AD47" s="159" t="e">
        <f>'12'!AE66</f>
        <v>#DIV/0!</v>
      </c>
      <c r="AE47" s="159" t="e">
        <f>'12'!AF66</f>
        <v>#DIV/0!</v>
      </c>
      <c r="AF47" s="159" t="e">
        <f>'12'!AG66</f>
        <v>#DIV/0!</v>
      </c>
      <c r="AG47" s="159" t="e">
        <f>'12'!AH66</f>
        <v>#DIV/0!</v>
      </c>
      <c r="AH47" s="159" t="e">
        <f>'12'!AI66</f>
        <v>#DIV/0!</v>
      </c>
    </row>
    <row r="48" spans="2:36" hidden="1">
      <c r="B48" s="148" t="s">
        <v>153</v>
      </c>
      <c r="C48" s="156" t="e">
        <f>'12'!D77</f>
        <v>#DIV/0!</v>
      </c>
      <c r="D48" s="149" t="e">
        <f>'12'!E75</f>
        <v>#DIV/0!</v>
      </c>
      <c r="E48" s="149" t="e">
        <f>'12'!F75</f>
        <v>#DIV/0!</v>
      </c>
      <c r="F48" s="149" t="e">
        <f>'12'!G75</f>
        <v>#DIV/0!</v>
      </c>
      <c r="G48" s="149" t="e">
        <f>'12'!H75</f>
        <v>#DIV/0!</v>
      </c>
      <c r="H48" s="149" t="e">
        <f>'12'!I75</f>
        <v>#DIV/0!</v>
      </c>
      <c r="I48" s="149" t="e">
        <f>'12'!J75</f>
        <v>#DIV/0!</v>
      </c>
      <c r="J48" s="149" t="e">
        <f>'12'!K75</f>
        <v>#DIV/0!</v>
      </c>
      <c r="K48" s="149" t="e">
        <f>'12'!L75</f>
        <v>#DIV/0!</v>
      </c>
      <c r="L48" s="149" t="e">
        <f>'12'!M75</f>
        <v>#DIV/0!</v>
      </c>
      <c r="M48" s="149" t="e">
        <f>'12'!N75</f>
        <v>#DIV/0!</v>
      </c>
      <c r="N48" s="149" t="e">
        <f>'12'!O75</f>
        <v>#DIV/0!</v>
      </c>
      <c r="O48" s="149" t="e">
        <f>'12'!P75</f>
        <v>#DIV/0!</v>
      </c>
      <c r="P48" s="149" t="e">
        <f>'12'!Q75</f>
        <v>#DIV/0!</v>
      </c>
      <c r="Q48" s="149" t="e">
        <f>'12'!R75</f>
        <v>#DIV/0!</v>
      </c>
      <c r="R48" s="149" t="e">
        <f>'12'!S75</f>
        <v>#DIV/0!</v>
      </c>
      <c r="S48" s="149" t="e">
        <f>'12'!T75</f>
        <v>#DIV/0!</v>
      </c>
      <c r="T48" s="149" t="e">
        <f>'12'!U75</f>
        <v>#DIV/0!</v>
      </c>
      <c r="U48" s="149" t="e">
        <f>'12'!V75</f>
        <v>#DIV/0!</v>
      </c>
      <c r="V48" s="149" t="e">
        <f>'12'!W75</f>
        <v>#DIV/0!</v>
      </c>
      <c r="W48" s="149" t="e">
        <f>'12'!X75</f>
        <v>#DIV/0!</v>
      </c>
      <c r="X48" s="149" t="e">
        <f>'12'!Y75</f>
        <v>#DIV/0!</v>
      </c>
      <c r="Y48" s="149" t="e">
        <f>'12'!Z75</f>
        <v>#DIV/0!</v>
      </c>
      <c r="Z48" s="149" t="e">
        <f>'12'!AA75</f>
        <v>#DIV/0!</v>
      </c>
      <c r="AA48" s="149" t="e">
        <f>'12'!AB75</f>
        <v>#DIV/0!</v>
      </c>
      <c r="AB48" s="149" t="e">
        <f>'12'!AC75</f>
        <v>#DIV/0!</v>
      </c>
      <c r="AC48" s="149" t="e">
        <f>'12'!AD75</f>
        <v>#DIV/0!</v>
      </c>
      <c r="AD48" s="149" t="e">
        <f>'12'!AE75</f>
        <v>#DIV/0!</v>
      </c>
      <c r="AE48" s="149" t="e">
        <f>'12'!AF75</f>
        <v>#DIV/0!</v>
      </c>
      <c r="AF48" s="149" t="e">
        <f>'12'!AG75</f>
        <v>#DIV/0!</v>
      </c>
      <c r="AG48" s="149" t="e">
        <f>'12'!AH75</f>
        <v>#DIV/0!</v>
      </c>
      <c r="AH48" s="149" t="e">
        <f>'12'!AI75</f>
        <v>#DIV/0!</v>
      </c>
      <c r="AI48" s="149"/>
    </row>
    <row r="49" spans="2:36" s="119" customFormat="1">
      <c r="B49" s="148" t="s">
        <v>154</v>
      </c>
      <c r="C49" s="157" t="e">
        <f>'12'!D44</f>
        <v>#DIV/0!</v>
      </c>
      <c r="D49" s="149" t="str">
        <f>'12'!E42</f>
        <v>_</v>
      </c>
      <c r="E49" s="150" t="e">
        <f>'12'!F42</f>
        <v>#DIV/0!</v>
      </c>
      <c r="F49" s="150" t="e">
        <f>'12'!G42</f>
        <v>#DIV/0!</v>
      </c>
      <c r="G49" s="150" t="e">
        <f>'12'!H42</f>
        <v>#DIV/0!</v>
      </c>
      <c r="H49" s="150" t="e">
        <f>'12'!I42</f>
        <v>#DIV/0!</v>
      </c>
      <c r="I49" s="150" t="e">
        <f>'12'!J42</f>
        <v>#DIV/0!</v>
      </c>
      <c r="J49" s="150" t="e">
        <f>'12'!K42</f>
        <v>#DIV/0!</v>
      </c>
      <c r="K49" s="150" t="e">
        <f>'12'!L42</f>
        <v>#DIV/0!</v>
      </c>
      <c r="L49" s="150" t="e">
        <f>'12'!M42</f>
        <v>#DIV/0!</v>
      </c>
      <c r="M49" s="150" t="e">
        <f>'12'!N42</f>
        <v>#DIV/0!</v>
      </c>
      <c r="N49" s="150" t="e">
        <f>'12'!O42</f>
        <v>#DIV/0!</v>
      </c>
      <c r="O49" s="150" t="e">
        <f>'12'!P42</f>
        <v>#DIV/0!</v>
      </c>
      <c r="P49" s="150" t="e">
        <f>'12'!Q42</f>
        <v>#DIV/0!</v>
      </c>
      <c r="Q49" s="150" t="e">
        <f>'12'!R42</f>
        <v>#DIV/0!</v>
      </c>
      <c r="R49" s="150" t="e">
        <f>'12'!S42</f>
        <v>#DIV/0!</v>
      </c>
      <c r="S49" s="150" t="e">
        <f>'12'!T42</f>
        <v>#DIV/0!</v>
      </c>
      <c r="T49" s="150" t="e">
        <f>'12'!U42</f>
        <v>#DIV/0!</v>
      </c>
      <c r="U49" s="150" t="e">
        <f>'12'!V42</f>
        <v>#DIV/0!</v>
      </c>
      <c r="V49" s="150" t="e">
        <f>'12'!W42</f>
        <v>#DIV/0!</v>
      </c>
      <c r="W49" s="150" t="e">
        <f>'12'!X42</f>
        <v>#DIV/0!</v>
      </c>
      <c r="X49" s="150" t="e">
        <f>'12'!Y42</f>
        <v>#DIV/0!</v>
      </c>
      <c r="Y49" s="150">
        <f>'12'!Z42</f>
        <v>0</v>
      </c>
      <c r="Z49" s="150">
        <f>'12'!AA42</f>
        <v>0</v>
      </c>
      <c r="AA49" s="150">
        <f>'12'!AB42</f>
        <v>0</v>
      </c>
      <c r="AB49" s="150">
        <f>'12'!AC42</f>
        <v>0</v>
      </c>
      <c r="AC49" s="150">
        <f>'12'!AD42</f>
        <v>0</v>
      </c>
      <c r="AD49" s="150">
        <f>'12'!AE42</f>
        <v>0</v>
      </c>
      <c r="AE49" s="150">
        <f>'12'!AF42</f>
        <v>0</v>
      </c>
      <c r="AF49" s="150">
        <f>'12'!AG42</f>
        <v>0</v>
      </c>
      <c r="AG49" s="150">
        <f>'12'!AH42</f>
        <v>0</v>
      </c>
      <c r="AH49" s="150">
        <f>'12'!AI42</f>
        <v>0</v>
      </c>
      <c r="AI49" s="151"/>
    </row>
    <row r="50" spans="2:36" s="119" customFormat="1">
      <c r="B50" s="148" t="s">
        <v>155</v>
      </c>
      <c r="C50" s="157" t="e">
        <f>'12'!D58</f>
        <v>#DIV/0!</v>
      </c>
      <c r="D50" s="149" t="str">
        <f>'12'!E56</f>
        <v>_</v>
      </c>
      <c r="E50" s="150" t="e">
        <f>'12'!F56</f>
        <v>#DIV/0!</v>
      </c>
      <c r="F50" s="150" t="e">
        <f>'12'!G56</f>
        <v>#DIV/0!</v>
      </c>
      <c r="G50" s="150" t="e">
        <f>'12'!H56</f>
        <v>#DIV/0!</v>
      </c>
      <c r="H50" s="150" t="e">
        <f>'12'!I56</f>
        <v>#DIV/0!</v>
      </c>
      <c r="I50" s="150" t="e">
        <f>'12'!J56</f>
        <v>#DIV/0!</v>
      </c>
      <c r="J50" s="150" t="e">
        <f>'12'!K56</f>
        <v>#DIV/0!</v>
      </c>
      <c r="K50" s="150" t="e">
        <f>'12'!L56</f>
        <v>#DIV/0!</v>
      </c>
      <c r="L50" s="150" t="e">
        <f>'12'!M56</f>
        <v>#DIV/0!</v>
      </c>
      <c r="M50" s="150" t="e">
        <f>'12'!N56</f>
        <v>#DIV/0!</v>
      </c>
      <c r="N50" s="150">
        <f>'12'!O56</f>
        <v>0</v>
      </c>
      <c r="O50" s="150">
        <f>'12'!P56</f>
        <v>0</v>
      </c>
      <c r="P50" s="150">
        <f>'12'!Q56</f>
        <v>0</v>
      </c>
      <c r="Q50" s="150">
        <f>'12'!R56</f>
        <v>0</v>
      </c>
      <c r="R50" s="150">
        <f>'12'!S56</f>
        <v>0</v>
      </c>
      <c r="S50" s="150">
        <f>'12'!T56</f>
        <v>0</v>
      </c>
      <c r="T50" s="150">
        <f>'12'!U56</f>
        <v>0</v>
      </c>
      <c r="U50" s="150">
        <f>'12'!V56</f>
        <v>0</v>
      </c>
      <c r="V50" s="150">
        <f>'12'!W56</f>
        <v>0</v>
      </c>
      <c r="W50" s="150">
        <f>'12'!X56</f>
        <v>0</v>
      </c>
      <c r="X50" s="150">
        <f>'12'!Y56</f>
        <v>0</v>
      </c>
      <c r="Y50" s="150">
        <f>'12'!Z56</f>
        <v>0</v>
      </c>
      <c r="Z50" s="150">
        <f>'12'!AA56</f>
        <v>0</v>
      </c>
      <c r="AA50" s="150">
        <f>'12'!AB56</f>
        <v>0</v>
      </c>
      <c r="AB50" s="150">
        <f>'12'!AC56</f>
        <v>0</v>
      </c>
      <c r="AC50" s="150">
        <f>'12'!AD56</f>
        <v>0</v>
      </c>
      <c r="AD50" s="150">
        <f>'12'!AE56</f>
        <v>0</v>
      </c>
      <c r="AE50" s="150">
        <f>'12'!AF56</f>
        <v>0</v>
      </c>
      <c r="AF50" s="150">
        <f>'12'!AG56</f>
        <v>0</v>
      </c>
      <c r="AG50" s="150">
        <f>'12'!AH56</f>
        <v>0</v>
      </c>
      <c r="AH50" s="150">
        <f>'12'!AI56</f>
        <v>0</v>
      </c>
      <c r="AI50" s="151"/>
    </row>
    <row r="52" spans="2:36" s="153" customFormat="1" ht="12" customHeight="1">
      <c r="B52" s="130" t="s">
        <v>156</v>
      </c>
      <c r="C52" s="131"/>
      <c r="D52" s="131">
        <f t="shared" ref="D52:AH52" si="10">D2</f>
        <v>0</v>
      </c>
      <c r="E52" s="131">
        <f t="shared" si="10"/>
        <v>0</v>
      </c>
      <c r="F52" s="131">
        <f t="shared" si="10"/>
        <v>0</v>
      </c>
      <c r="G52" s="131">
        <f t="shared" si="10"/>
        <v>0</v>
      </c>
      <c r="H52" s="131">
        <f t="shared" si="10"/>
        <v>0</v>
      </c>
      <c r="I52" s="131">
        <f t="shared" si="10"/>
        <v>0</v>
      </c>
      <c r="J52" s="131">
        <f t="shared" si="10"/>
        <v>0</v>
      </c>
      <c r="K52" s="131">
        <f t="shared" si="10"/>
        <v>0</v>
      </c>
      <c r="L52" s="131">
        <f t="shared" si="10"/>
        <v>0</v>
      </c>
      <c r="M52" s="131">
        <f t="shared" si="10"/>
        <v>0</v>
      </c>
      <c r="N52" s="131">
        <f t="shared" si="10"/>
        <v>0</v>
      </c>
      <c r="O52" s="131">
        <f t="shared" si="10"/>
        <v>0</v>
      </c>
      <c r="P52" s="131">
        <f t="shared" si="10"/>
        <v>0</v>
      </c>
      <c r="Q52" s="131">
        <f t="shared" si="10"/>
        <v>0</v>
      </c>
      <c r="R52" s="131">
        <f t="shared" si="10"/>
        <v>0</v>
      </c>
      <c r="S52" s="131">
        <f t="shared" si="10"/>
        <v>0</v>
      </c>
      <c r="T52" s="131">
        <f t="shared" si="10"/>
        <v>0</v>
      </c>
      <c r="U52" s="131">
        <f t="shared" si="10"/>
        <v>0</v>
      </c>
      <c r="V52" s="131">
        <f t="shared" si="10"/>
        <v>0</v>
      </c>
      <c r="W52" s="131">
        <f t="shared" si="10"/>
        <v>0</v>
      </c>
      <c r="X52" s="131">
        <f t="shared" si="10"/>
        <v>0</v>
      </c>
      <c r="Y52" s="131">
        <f t="shared" si="10"/>
        <v>0</v>
      </c>
      <c r="Z52" s="131">
        <f t="shared" si="10"/>
        <v>0</v>
      </c>
      <c r="AA52" s="131">
        <f t="shared" si="10"/>
        <v>0</v>
      </c>
      <c r="AB52" s="131">
        <f t="shared" si="10"/>
        <v>0</v>
      </c>
      <c r="AC52" s="131">
        <f t="shared" si="10"/>
        <v>0</v>
      </c>
      <c r="AD52" s="131">
        <f t="shared" si="10"/>
        <v>0</v>
      </c>
      <c r="AE52" s="131">
        <f t="shared" si="10"/>
        <v>0</v>
      </c>
      <c r="AF52" s="131">
        <f t="shared" si="10"/>
        <v>0</v>
      </c>
      <c r="AG52" s="131">
        <f t="shared" si="10"/>
        <v>0</v>
      </c>
      <c r="AH52" s="131">
        <f t="shared" si="10"/>
        <v>0</v>
      </c>
      <c r="AI52" s="132"/>
      <c r="AJ52" s="132"/>
    </row>
    <row r="53" spans="2:36" s="153" customFormat="1" ht="12" customHeight="1">
      <c r="B53" s="130"/>
      <c r="C53" s="133"/>
      <c r="D53" s="133">
        <f t="shared" ref="D53:AH53" si="11">D3</f>
        <v>0</v>
      </c>
      <c r="E53" s="133">
        <f t="shared" si="11"/>
        <v>0</v>
      </c>
      <c r="F53" s="133">
        <f t="shared" si="11"/>
        <v>0</v>
      </c>
      <c r="G53" s="133">
        <f t="shared" si="11"/>
        <v>0</v>
      </c>
      <c r="H53" s="133">
        <f t="shared" si="11"/>
        <v>0</v>
      </c>
      <c r="I53" s="133">
        <f t="shared" si="11"/>
        <v>0</v>
      </c>
      <c r="J53" s="133">
        <f t="shared" si="11"/>
        <v>0</v>
      </c>
      <c r="K53" s="133">
        <f t="shared" si="11"/>
        <v>0</v>
      </c>
      <c r="L53" s="133">
        <f t="shared" si="11"/>
        <v>0</v>
      </c>
      <c r="M53" s="133">
        <f t="shared" si="11"/>
        <v>0</v>
      </c>
      <c r="N53" s="133">
        <f t="shared" si="11"/>
        <v>0</v>
      </c>
      <c r="O53" s="133">
        <f t="shared" si="11"/>
        <v>0</v>
      </c>
      <c r="P53" s="133">
        <f t="shared" si="11"/>
        <v>0</v>
      </c>
      <c r="Q53" s="133">
        <f t="shared" si="11"/>
        <v>0</v>
      </c>
      <c r="R53" s="133">
        <f t="shared" si="11"/>
        <v>0</v>
      </c>
      <c r="S53" s="133">
        <f t="shared" si="11"/>
        <v>0</v>
      </c>
      <c r="T53" s="133">
        <f t="shared" si="11"/>
        <v>0</v>
      </c>
      <c r="U53" s="133">
        <f t="shared" si="11"/>
        <v>0</v>
      </c>
      <c r="V53" s="133">
        <f t="shared" si="11"/>
        <v>0</v>
      </c>
      <c r="W53" s="133">
        <f t="shared" si="11"/>
        <v>0</v>
      </c>
      <c r="X53" s="133">
        <f t="shared" si="11"/>
        <v>0</v>
      </c>
      <c r="Y53" s="133">
        <f t="shared" si="11"/>
        <v>0</v>
      </c>
      <c r="Z53" s="133">
        <f t="shared" si="11"/>
        <v>0</v>
      </c>
      <c r="AA53" s="133">
        <f t="shared" si="11"/>
        <v>0</v>
      </c>
      <c r="AB53" s="133">
        <f t="shared" si="11"/>
        <v>0</v>
      </c>
      <c r="AC53" s="133">
        <f t="shared" si="11"/>
        <v>0</v>
      </c>
      <c r="AD53" s="133">
        <f t="shared" si="11"/>
        <v>0</v>
      </c>
      <c r="AE53" s="133">
        <f t="shared" si="11"/>
        <v>0</v>
      </c>
      <c r="AF53" s="133">
        <f t="shared" si="11"/>
        <v>0</v>
      </c>
      <c r="AG53" s="133">
        <f t="shared" si="11"/>
        <v>0</v>
      </c>
      <c r="AH53" s="133">
        <f t="shared" si="11"/>
        <v>0</v>
      </c>
      <c r="AI53" s="132"/>
      <c r="AJ53" s="132"/>
    </row>
    <row r="54" spans="2:36">
      <c r="B54" s="125" t="s">
        <v>157</v>
      </c>
      <c r="C54" s="125"/>
      <c r="D54" s="137" t="e">
        <f>'9'!D4</f>
        <v>#DIV/0!</v>
      </c>
      <c r="E54" s="137" t="e">
        <f>'9'!E4</f>
        <v>#DIV/0!</v>
      </c>
      <c r="F54" s="137" t="e">
        <f>'9'!F4</f>
        <v>#DIV/0!</v>
      </c>
      <c r="G54" s="137" t="e">
        <f>'9'!G4</f>
        <v>#DIV/0!</v>
      </c>
      <c r="H54" s="137" t="e">
        <f>'9'!H4</f>
        <v>#DIV/0!</v>
      </c>
      <c r="I54" s="137" t="e">
        <f>'9'!I4</f>
        <v>#DIV/0!</v>
      </c>
      <c r="J54" s="137" t="e">
        <f>'9'!J4</f>
        <v>#DIV/0!</v>
      </c>
      <c r="K54" s="137" t="e">
        <f>'9'!K4</f>
        <v>#DIV/0!</v>
      </c>
      <c r="L54" s="137" t="e">
        <f>'9'!L4</f>
        <v>#DIV/0!</v>
      </c>
      <c r="M54" s="137" t="e">
        <f>'9'!M4</f>
        <v>#DIV/0!</v>
      </c>
      <c r="N54" s="137" t="e">
        <f>'9'!N4</f>
        <v>#DIV/0!</v>
      </c>
      <c r="O54" s="137" t="e">
        <f>'9'!O4</f>
        <v>#DIV/0!</v>
      </c>
      <c r="P54" s="137" t="e">
        <f>'9'!P4</f>
        <v>#DIV/0!</v>
      </c>
      <c r="Q54" s="137" t="e">
        <f>'9'!Q4</f>
        <v>#DIV/0!</v>
      </c>
      <c r="R54" s="137" t="e">
        <f>'9'!R4</f>
        <v>#DIV/0!</v>
      </c>
      <c r="S54" s="137" t="e">
        <f>'9'!S4</f>
        <v>#DIV/0!</v>
      </c>
      <c r="T54" s="137" t="e">
        <f>'9'!T4</f>
        <v>#DIV/0!</v>
      </c>
      <c r="U54" s="137" t="e">
        <f>'9'!U4</f>
        <v>#DIV/0!</v>
      </c>
      <c r="V54" s="137" t="e">
        <f>'9'!V4</f>
        <v>#DIV/0!</v>
      </c>
      <c r="W54" s="137" t="e">
        <f>'9'!W4</f>
        <v>#DIV/0!</v>
      </c>
      <c r="X54" s="137" t="e">
        <f>'9'!X4</f>
        <v>#DIV/0!</v>
      </c>
      <c r="Y54" s="137" t="e">
        <f>'9'!Y4</f>
        <v>#DIV/0!</v>
      </c>
      <c r="Z54" s="137" t="e">
        <f>'9'!Z4</f>
        <v>#DIV/0!</v>
      </c>
      <c r="AA54" s="137" t="e">
        <f>'9'!AA4</f>
        <v>#DIV/0!</v>
      </c>
      <c r="AB54" s="137" t="e">
        <f>'9'!AB4</f>
        <v>#DIV/0!</v>
      </c>
      <c r="AC54" s="137" t="e">
        <f>'9'!AC4</f>
        <v>#DIV/0!</v>
      </c>
      <c r="AD54" s="137" t="e">
        <f>'9'!AD4</f>
        <v>#DIV/0!</v>
      </c>
      <c r="AE54" s="137" t="e">
        <f>'9'!AE4</f>
        <v>#DIV/0!</v>
      </c>
      <c r="AF54" s="137" t="e">
        <f>'9'!AF4</f>
        <v>#DIV/0!</v>
      </c>
      <c r="AG54" s="137" t="e">
        <f>'9'!AG4</f>
        <v>#DIV/0!</v>
      </c>
      <c r="AH54" s="137" t="e">
        <f>'9'!AH4</f>
        <v>#DIV/0!</v>
      </c>
    </row>
    <row r="55" spans="2:36">
      <c r="B55" s="125" t="s">
        <v>137</v>
      </c>
      <c r="C55" s="125"/>
      <c r="D55" s="137">
        <f>'9'!D5</f>
        <v>0</v>
      </c>
      <c r="E55" s="137" t="e">
        <f>'9'!E5</f>
        <v>#DIV/0!</v>
      </c>
      <c r="F55" s="137" t="e">
        <f>'9'!F5</f>
        <v>#DIV/0!</v>
      </c>
      <c r="G55" s="137" t="e">
        <f>'9'!G5</f>
        <v>#DIV/0!</v>
      </c>
      <c r="H55" s="137" t="e">
        <f>'9'!H5</f>
        <v>#DIV/0!</v>
      </c>
      <c r="I55" s="137" t="e">
        <f>'9'!I5</f>
        <v>#DIV/0!</v>
      </c>
      <c r="J55" s="137" t="e">
        <f>'9'!J5</f>
        <v>#DIV/0!</v>
      </c>
      <c r="K55" s="137" t="e">
        <f>'9'!K5</f>
        <v>#DIV/0!</v>
      </c>
      <c r="L55" s="137" t="e">
        <f>'9'!L5</f>
        <v>#DIV/0!</v>
      </c>
      <c r="M55" s="137" t="e">
        <f>'9'!M5</f>
        <v>#DIV/0!</v>
      </c>
      <c r="N55" s="137" t="e">
        <f>'9'!N5</f>
        <v>#DIV/0!</v>
      </c>
      <c r="O55" s="137" t="e">
        <f>'9'!O5</f>
        <v>#DIV/0!</v>
      </c>
      <c r="P55" s="137" t="e">
        <f>'9'!P5</f>
        <v>#DIV/0!</v>
      </c>
      <c r="Q55" s="137" t="e">
        <f>'9'!Q5</f>
        <v>#DIV/0!</v>
      </c>
      <c r="R55" s="137" t="e">
        <f>'9'!R5</f>
        <v>#DIV/0!</v>
      </c>
      <c r="S55" s="137" t="e">
        <f>'9'!S5</f>
        <v>#DIV/0!</v>
      </c>
      <c r="T55" s="137" t="e">
        <f>'9'!T5</f>
        <v>#DIV/0!</v>
      </c>
      <c r="U55" s="137" t="e">
        <f>'9'!U5</f>
        <v>#DIV/0!</v>
      </c>
      <c r="V55" s="137" t="e">
        <f>'9'!V5</f>
        <v>#DIV/0!</v>
      </c>
      <c r="W55" s="137" t="e">
        <f>'9'!W5</f>
        <v>#DIV/0!</v>
      </c>
      <c r="X55" s="137" t="e">
        <f>'9'!X5</f>
        <v>#DIV/0!</v>
      </c>
      <c r="Y55" s="137" t="e">
        <f>'9'!Y5</f>
        <v>#DIV/0!</v>
      </c>
      <c r="Z55" s="137" t="e">
        <f>'9'!Z5</f>
        <v>#DIV/0!</v>
      </c>
      <c r="AA55" s="137" t="e">
        <f>'9'!AA5</f>
        <v>#DIV/0!</v>
      </c>
      <c r="AB55" s="137" t="e">
        <f>'9'!AB5</f>
        <v>#DIV/0!</v>
      </c>
      <c r="AC55" s="137" t="e">
        <f>'9'!AC5</f>
        <v>#DIV/0!</v>
      </c>
      <c r="AD55" s="137" t="e">
        <f>'9'!AD5</f>
        <v>#DIV/0!</v>
      </c>
      <c r="AE55" s="137" t="e">
        <f>'9'!AE5</f>
        <v>#DIV/0!</v>
      </c>
      <c r="AF55" s="137" t="e">
        <f>'9'!AF5</f>
        <v>#DIV/0!</v>
      </c>
      <c r="AG55" s="137" t="e">
        <f>'9'!AG5</f>
        <v>#DIV/0!</v>
      </c>
      <c r="AH55" s="137" t="e">
        <f>'9'!AH5</f>
        <v>#DIV/0!</v>
      </c>
    </row>
    <row r="56" spans="2:36">
      <c r="B56" s="152" t="s">
        <v>158</v>
      </c>
      <c r="C56" s="152"/>
      <c r="D56" s="137" t="e">
        <f>'9'!D6</f>
        <v>#DIV/0!</v>
      </c>
      <c r="E56" s="137" t="e">
        <f>'9'!E6</f>
        <v>#DIV/0!</v>
      </c>
      <c r="F56" s="137" t="e">
        <f>'9'!F6</f>
        <v>#DIV/0!</v>
      </c>
      <c r="G56" s="137" t="e">
        <f>'9'!G6</f>
        <v>#DIV/0!</v>
      </c>
      <c r="H56" s="137" t="e">
        <f>'9'!H6</f>
        <v>#DIV/0!</v>
      </c>
      <c r="I56" s="137" t="e">
        <f>'9'!I6</f>
        <v>#DIV/0!</v>
      </c>
      <c r="J56" s="137" t="e">
        <f>'9'!J6</f>
        <v>#DIV/0!</v>
      </c>
      <c r="K56" s="137" t="e">
        <f>'9'!K6</f>
        <v>#DIV/0!</v>
      </c>
      <c r="L56" s="137" t="e">
        <f>'9'!L6</f>
        <v>#DIV/0!</v>
      </c>
      <c r="M56" s="137" t="e">
        <f>'9'!M6</f>
        <v>#DIV/0!</v>
      </c>
      <c r="N56" s="137" t="e">
        <f>'9'!N6</f>
        <v>#DIV/0!</v>
      </c>
      <c r="O56" s="137" t="e">
        <f>'9'!O6</f>
        <v>#DIV/0!</v>
      </c>
      <c r="P56" s="137" t="e">
        <f>'9'!P6</f>
        <v>#DIV/0!</v>
      </c>
      <c r="Q56" s="137" t="e">
        <f>'9'!Q6</f>
        <v>#DIV/0!</v>
      </c>
      <c r="R56" s="137" t="e">
        <f>'9'!R6</f>
        <v>#DIV/0!</v>
      </c>
      <c r="S56" s="137" t="e">
        <f>'9'!S6</f>
        <v>#DIV/0!</v>
      </c>
      <c r="T56" s="137" t="e">
        <f>'9'!T6</f>
        <v>#DIV/0!</v>
      </c>
      <c r="U56" s="137" t="e">
        <f>'9'!U6</f>
        <v>#DIV/0!</v>
      </c>
      <c r="V56" s="137" t="e">
        <f>'9'!V6</f>
        <v>#DIV/0!</v>
      </c>
      <c r="W56" s="137" t="e">
        <f>'9'!W6</f>
        <v>#DIV/0!</v>
      </c>
      <c r="X56" s="137" t="e">
        <f>'9'!X6</f>
        <v>#DIV/0!</v>
      </c>
      <c r="Y56" s="137" t="e">
        <f>'9'!Y6</f>
        <v>#DIV/0!</v>
      </c>
      <c r="Z56" s="137" t="e">
        <f>'9'!Z6</f>
        <v>#DIV/0!</v>
      </c>
      <c r="AA56" s="137" t="e">
        <f>'9'!AA6</f>
        <v>#DIV/0!</v>
      </c>
      <c r="AB56" s="137" t="e">
        <f>'9'!AB6</f>
        <v>#DIV/0!</v>
      </c>
      <c r="AC56" s="137" t="e">
        <f>'9'!AC6</f>
        <v>#DIV/0!</v>
      </c>
      <c r="AD56" s="137" t="e">
        <f>'9'!AD6</f>
        <v>#DIV/0!</v>
      </c>
      <c r="AE56" s="137" t="e">
        <f>'9'!AE6</f>
        <v>#DIV/0!</v>
      </c>
      <c r="AF56" s="137" t="e">
        <f>'9'!AF6</f>
        <v>#DIV/0!</v>
      </c>
      <c r="AG56" s="137" t="e">
        <f>'9'!AG6</f>
        <v>#DIV/0!</v>
      </c>
      <c r="AH56" s="137" t="e">
        <f>'9'!AH6</f>
        <v>#DIV/0!</v>
      </c>
    </row>
    <row r="57" spans="2:36">
      <c r="B57" s="152" t="s">
        <v>159</v>
      </c>
      <c r="C57" s="152"/>
      <c r="D57" s="137" t="e">
        <f>'9'!D7</f>
        <v>#DIV/0!</v>
      </c>
      <c r="E57" s="137" t="e">
        <f>'9'!E7</f>
        <v>#DIV/0!</v>
      </c>
      <c r="F57" s="137" t="e">
        <f>'9'!F7</f>
        <v>#DIV/0!</v>
      </c>
      <c r="G57" s="137" t="e">
        <f>'9'!G7</f>
        <v>#DIV/0!</v>
      </c>
      <c r="H57" s="137" t="e">
        <f>'9'!H7</f>
        <v>#DIV/0!</v>
      </c>
      <c r="I57" s="137" t="e">
        <f>'9'!I7</f>
        <v>#DIV/0!</v>
      </c>
      <c r="J57" s="137" t="e">
        <f>'9'!J7</f>
        <v>#DIV/0!</v>
      </c>
      <c r="K57" s="137" t="e">
        <f>'9'!K7</f>
        <v>#DIV/0!</v>
      </c>
      <c r="L57" s="137" t="e">
        <f>'9'!L7</f>
        <v>#DIV/0!</v>
      </c>
      <c r="M57" s="137" t="e">
        <f>'9'!M7</f>
        <v>#DIV/0!</v>
      </c>
      <c r="N57" s="137" t="e">
        <f>'9'!N7</f>
        <v>#DIV/0!</v>
      </c>
      <c r="O57" s="137" t="e">
        <f>'9'!O7</f>
        <v>#DIV/0!</v>
      </c>
      <c r="P57" s="137" t="e">
        <f>'9'!P7</f>
        <v>#DIV/0!</v>
      </c>
      <c r="Q57" s="137" t="e">
        <f>'9'!Q7</f>
        <v>#DIV/0!</v>
      </c>
      <c r="R57" s="137" t="e">
        <f>'9'!R7</f>
        <v>#DIV/0!</v>
      </c>
      <c r="S57" s="137" t="e">
        <f>'9'!S7</f>
        <v>#DIV/0!</v>
      </c>
      <c r="T57" s="137" t="e">
        <f>'9'!T7</f>
        <v>#DIV/0!</v>
      </c>
      <c r="U57" s="137" t="e">
        <f>'9'!U7</f>
        <v>#DIV/0!</v>
      </c>
      <c r="V57" s="137" t="e">
        <f>'9'!V7</f>
        <v>#DIV/0!</v>
      </c>
      <c r="W57" s="137" t="e">
        <f>'9'!W7</f>
        <v>#DIV/0!</v>
      </c>
      <c r="X57" s="137" t="e">
        <f>'9'!X7</f>
        <v>#DIV/0!</v>
      </c>
      <c r="Y57" s="137" t="e">
        <f>'9'!Y7</f>
        <v>#DIV/0!</v>
      </c>
      <c r="Z57" s="137" t="e">
        <f>'9'!Z7</f>
        <v>#DIV/0!</v>
      </c>
      <c r="AA57" s="137" t="e">
        <f>'9'!AA7</f>
        <v>#DIV/0!</v>
      </c>
      <c r="AB57" s="137" t="e">
        <f>'9'!AB7</f>
        <v>#DIV/0!</v>
      </c>
      <c r="AC57" s="137" t="e">
        <f>'9'!AC7</f>
        <v>#DIV/0!</v>
      </c>
      <c r="AD57" s="137" t="e">
        <f>'9'!AD7</f>
        <v>#DIV/0!</v>
      </c>
      <c r="AE57" s="137" t="e">
        <f>'9'!AE7</f>
        <v>#DIV/0!</v>
      </c>
      <c r="AF57" s="137" t="e">
        <f>'9'!AF7</f>
        <v>#DIV/0!</v>
      </c>
      <c r="AG57" s="137" t="e">
        <f>'9'!AG7</f>
        <v>#DIV/0!</v>
      </c>
      <c r="AH57" s="137" t="e">
        <f>'9'!AH7</f>
        <v>#DIV/0!</v>
      </c>
    </row>
    <row r="58" spans="2:36" s="142" customFormat="1">
      <c r="B58" s="130" t="s">
        <v>160</v>
      </c>
      <c r="C58" s="130"/>
      <c r="D58" s="141" t="e">
        <f>'9'!D8</f>
        <v>#DIV/0!</v>
      </c>
      <c r="E58" s="141" t="e">
        <f>'9'!E8</f>
        <v>#DIV/0!</v>
      </c>
      <c r="F58" s="141" t="e">
        <f>'9'!F8</f>
        <v>#DIV/0!</v>
      </c>
      <c r="G58" s="141" t="e">
        <f>'9'!G8</f>
        <v>#DIV/0!</v>
      </c>
      <c r="H58" s="141" t="e">
        <f>'9'!H8</f>
        <v>#DIV/0!</v>
      </c>
      <c r="I58" s="141" t="e">
        <f>'9'!I8</f>
        <v>#DIV/0!</v>
      </c>
      <c r="J58" s="141" t="e">
        <f>'9'!J8</f>
        <v>#DIV/0!</v>
      </c>
      <c r="K58" s="141" t="e">
        <f>'9'!K8</f>
        <v>#DIV/0!</v>
      </c>
      <c r="L58" s="141" t="e">
        <f>'9'!L8</f>
        <v>#DIV/0!</v>
      </c>
      <c r="M58" s="141" t="e">
        <f>'9'!M8</f>
        <v>#DIV/0!</v>
      </c>
      <c r="N58" s="141" t="e">
        <f>'9'!N8</f>
        <v>#DIV/0!</v>
      </c>
      <c r="O58" s="141" t="e">
        <f>'9'!O8</f>
        <v>#DIV/0!</v>
      </c>
      <c r="P58" s="141" t="e">
        <f>'9'!P8</f>
        <v>#DIV/0!</v>
      </c>
      <c r="Q58" s="141" t="e">
        <f>'9'!Q8</f>
        <v>#DIV/0!</v>
      </c>
      <c r="R58" s="141" t="e">
        <f>'9'!R8</f>
        <v>#DIV/0!</v>
      </c>
      <c r="S58" s="141" t="e">
        <f>'9'!S8</f>
        <v>#DIV/0!</v>
      </c>
      <c r="T58" s="141" t="e">
        <f>'9'!T8</f>
        <v>#DIV/0!</v>
      </c>
      <c r="U58" s="141" t="e">
        <f>'9'!U8</f>
        <v>#DIV/0!</v>
      </c>
      <c r="V58" s="141" t="e">
        <f>'9'!V8</f>
        <v>#DIV/0!</v>
      </c>
      <c r="W58" s="141" t="e">
        <f>'9'!W8</f>
        <v>#DIV/0!</v>
      </c>
      <c r="X58" s="141" t="e">
        <f>'9'!X8</f>
        <v>#DIV/0!</v>
      </c>
      <c r="Y58" s="141" t="e">
        <f>'9'!Y8</f>
        <v>#DIV/0!</v>
      </c>
      <c r="Z58" s="141" t="e">
        <f>'9'!Z8</f>
        <v>#DIV/0!</v>
      </c>
      <c r="AA58" s="141" t="e">
        <f>'9'!AA8</f>
        <v>#DIV/0!</v>
      </c>
      <c r="AB58" s="141" t="e">
        <f>'9'!AB8</f>
        <v>#DIV/0!</v>
      </c>
      <c r="AC58" s="141" t="e">
        <f>'9'!AC8</f>
        <v>#DIV/0!</v>
      </c>
      <c r="AD58" s="141" t="e">
        <f>'9'!AD8</f>
        <v>#DIV/0!</v>
      </c>
      <c r="AE58" s="141" t="e">
        <f>'9'!AE8</f>
        <v>#DIV/0!</v>
      </c>
      <c r="AF58" s="141" t="e">
        <f>'9'!AF8</f>
        <v>#DIV/0!</v>
      </c>
      <c r="AG58" s="141" t="e">
        <f>'9'!AG8</f>
        <v>#DIV/0!</v>
      </c>
      <c r="AH58" s="141" t="e">
        <f>'9'!AH8</f>
        <v>#DIV/0!</v>
      </c>
    </row>
    <row r="59" spans="2:36">
      <c r="B59" s="125" t="s">
        <v>161</v>
      </c>
      <c r="C59" s="125"/>
      <c r="D59" s="137" t="e">
        <f>'9'!D9</f>
        <v>#DIV/0!</v>
      </c>
      <c r="E59" s="137" t="e">
        <f>'9'!E9</f>
        <v>#DIV/0!</v>
      </c>
      <c r="F59" s="137" t="e">
        <f>'9'!F9</f>
        <v>#DIV/0!</v>
      </c>
      <c r="G59" s="137" t="e">
        <f>'9'!G9</f>
        <v>#DIV/0!</v>
      </c>
      <c r="H59" s="137" t="e">
        <f>'9'!H9</f>
        <v>#DIV/0!</v>
      </c>
      <c r="I59" s="137" t="e">
        <f>'9'!I9</f>
        <v>#DIV/0!</v>
      </c>
      <c r="J59" s="137" t="e">
        <f>'9'!J9</f>
        <v>#DIV/0!</v>
      </c>
      <c r="K59" s="137" t="e">
        <f>'9'!K9</f>
        <v>#DIV/0!</v>
      </c>
      <c r="L59" s="137" t="e">
        <f>'9'!L9</f>
        <v>#DIV/0!</v>
      </c>
      <c r="M59" s="137" t="e">
        <f>'9'!M9</f>
        <v>#DIV/0!</v>
      </c>
      <c r="N59" s="137" t="e">
        <f>'9'!N9</f>
        <v>#DIV/0!</v>
      </c>
      <c r="O59" s="137" t="e">
        <f>'9'!O9</f>
        <v>#DIV/0!</v>
      </c>
      <c r="P59" s="137" t="e">
        <f>'9'!P9</f>
        <v>#DIV/0!</v>
      </c>
      <c r="Q59" s="137" t="e">
        <f>'9'!Q9</f>
        <v>#DIV/0!</v>
      </c>
      <c r="R59" s="137" t="e">
        <f>'9'!R9</f>
        <v>#DIV/0!</v>
      </c>
      <c r="S59" s="137" t="e">
        <f>'9'!S9</f>
        <v>#DIV/0!</v>
      </c>
      <c r="T59" s="137" t="e">
        <f>'9'!T9</f>
        <v>#DIV/0!</v>
      </c>
      <c r="U59" s="137" t="e">
        <f>'9'!U9</f>
        <v>#DIV/0!</v>
      </c>
      <c r="V59" s="137" t="e">
        <f>'9'!V9</f>
        <v>#DIV/0!</v>
      </c>
      <c r="W59" s="137" t="e">
        <f>'9'!W9</f>
        <v>#DIV/0!</v>
      </c>
      <c r="X59" s="137" t="e">
        <f>'9'!X9</f>
        <v>#DIV/0!</v>
      </c>
      <c r="Y59" s="137" t="e">
        <f>'9'!Y9</f>
        <v>#DIV/0!</v>
      </c>
      <c r="Z59" s="137" t="e">
        <f>'9'!Z9</f>
        <v>#DIV/0!</v>
      </c>
      <c r="AA59" s="137" t="e">
        <f>'9'!AA9</f>
        <v>#DIV/0!</v>
      </c>
      <c r="AB59" s="137" t="e">
        <f>'9'!AB9</f>
        <v>#DIV/0!</v>
      </c>
      <c r="AC59" s="137" t="e">
        <f>'9'!AC9</f>
        <v>#DIV/0!</v>
      </c>
      <c r="AD59" s="137" t="e">
        <f>'9'!AD9</f>
        <v>#DIV/0!</v>
      </c>
      <c r="AE59" s="137" t="e">
        <f>'9'!AE9</f>
        <v>#DIV/0!</v>
      </c>
      <c r="AF59" s="137" t="e">
        <f>'9'!AF9</f>
        <v>#DIV/0!</v>
      </c>
      <c r="AG59" s="137" t="e">
        <f>'9'!AG9</f>
        <v>#DIV/0!</v>
      </c>
      <c r="AH59" s="137" t="e">
        <f>'9'!AH9</f>
        <v>#DIV/0!</v>
      </c>
    </row>
    <row r="60" spans="2:36">
      <c r="B60" s="125" t="s">
        <v>162</v>
      </c>
      <c r="C60" s="125"/>
      <c r="D60" s="137">
        <f>'9'!D10</f>
        <v>0</v>
      </c>
      <c r="E60" s="137">
        <f>'9'!E10</f>
        <v>0</v>
      </c>
      <c r="F60" s="137">
        <f>'9'!F10</f>
        <v>0</v>
      </c>
      <c r="G60" s="137">
        <f>'9'!G10</f>
        <v>0</v>
      </c>
      <c r="H60" s="137">
        <f>'9'!H10</f>
        <v>0</v>
      </c>
      <c r="I60" s="137">
        <f>'9'!I10</f>
        <v>0</v>
      </c>
      <c r="J60" s="137">
        <f>'9'!J10</f>
        <v>0</v>
      </c>
      <c r="K60" s="137">
        <f>'9'!K10</f>
        <v>0</v>
      </c>
      <c r="L60" s="137">
        <f>'9'!L10</f>
        <v>0</v>
      </c>
      <c r="M60" s="137">
        <f>'9'!M10</f>
        <v>0</v>
      </c>
      <c r="N60" s="137">
        <f>'9'!N10</f>
        <v>0</v>
      </c>
      <c r="O60" s="137">
        <f>'9'!O10</f>
        <v>0</v>
      </c>
      <c r="P60" s="137">
        <f>'9'!P10</f>
        <v>0</v>
      </c>
      <c r="Q60" s="137">
        <f>'9'!Q10</f>
        <v>0</v>
      </c>
      <c r="R60" s="137">
        <f>'9'!R10</f>
        <v>0</v>
      </c>
      <c r="S60" s="137">
        <f>'9'!S10</f>
        <v>0</v>
      </c>
      <c r="T60" s="137">
        <f>'9'!T10</f>
        <v>0</v>
      </c>
      <c r="U60" s="137">
        <f>'9'!U10</f>
        <v>0</v>
      </c>
      <c r="V60" s="137">
        <f>'9'!V10</f>
        <v>0</v>
      </c>
      <c r="W60" s="137">
        <f>'9'!W10</f>
        <v>0</v>
      </c>
      <c r="X60" s="137">
        <f>'9'!X10</f>
        <v>0</v>
      </c>
      <c r="Y60" s="137">
        <f>'9'!Y10</f>
        <v>0</v>
      </c>
      <c r="Z60" s="137">
        <f>'9'!Z10</f>
        <v>0</v>
      </c>
      <c r="AA60" s="137">
        <f>'9'!AA10</f>
        <v>0</v>
      </c>
      <c r="AB60" s="137">
        <f>'9'!AB10</f>
        <v>0</v>
      </c>
      <c r="AC60" s="137">
        <f>'9'!AC10</f>
        <v>0</v>
      </c>
      <c r="AD60" s="137">
        <f>'9'!AD10</f>
        <v>0</v>
      </c>
      <c r="AE60" s="137">
        <f>'9'!AE10</f>
        <v>0</v>
      </c>
      <c r="AF60" s="137">
        <f>'9'!AF10</f>
        <v>0</v>
      </c>
      <c r="AG60" s="137">
        <f>'9'!AG10</f>
        <v>0</v>
      </c>
      <c r="AH60" s="137">
        <f>'9'!AH10</f>
        <v>0</v>
      </c>
    </row>
    <row r="61" spans="2:36">
      <c r="B61" s="125" t="s">
        <v>163</v>
      </c>
      <c r="C61" s="125"/>
      <c r="D61" s="137">
        <f>'9'!D11</f>
        <v>0</v>
      </c>
      <c r="E61" s="137" t="e">
        <f>'9'!E11</f>
        <v>#DIV/0!</v>
      </c>
      <c r="F61" s="137" t="e">
        <f>'9'!F11</f>
        <v>#DIV/0!</v>
      </c>
      <c r="G61" s="137" t="e">
        <f>'9'!G11</f>
        <v>#DIV/0!</v>
      </c>
      <c r="H61" s="137" t="e">
        <f>'9'!H11</f>
        <v>#DIV/0!</v>
      </c>
      <c r="I61" s="137" t="e">
        <f>'9'!I11</f>
        <v>#DIV/0!</v>
      </c>
      <c r="J61" s="137" t="e">
        <f>'9'!J11</f>
        <v>#DIV/0!</v>
      </c>
      <c r="K61" s="137" t="e">
        <f>'9'!K11</f>
        <v>#DIV/0!</v>
      </c>
      <c r="L61" s="137" t="e">
        <f>'9'!L11</f>
        <v>#DIV/0!</v>
      </c>
      <c r="M61" s="137" t="e">
        <f>'9'!M11</f>
        <v>#DIV/0!</v>
      </c>
      <c r="N61" s="137" t="e">
        <f>'9'!N11</f>
        <v>#DIV/0!</v>
      </c>
      <c r="O61" s="137" t="e">
        <f>'9'!O11</f>
        <v>#DIV/0!</v>
      </c>
      <c r="P61" s="137" t="e">
        <f>'9'!P11</f>
        <v>#DIV/0!</v>
      </c>
      <c r="Q61" s="137" t="e">
        <f>'9'!Q11</f>
        <v>#DIV/0!</v>
      </c>
      <c r="R61" s="137" t="e">
        <f>'9'!R11</f>
        <v>#DIV/0!</v>
      </c>
      <c r="S61" s="137" t="e">
        <f>'9'!S11</f>
        <v>#DIV/0!</v>
      </c>
      <c r="T61" s="137" t="e">
        <f>'9'!T11</f>
        <v>#DIV/0!</v>
      </c>
      <c r="U61" s="137" t="e">
        <f>'9'!U11</f>
        <v>#DIV/0!</v>
      </c>
      <c r="V61" s="137" t="e">
        <f>'9'!V11</f>
        <v>#DIV/0!</v>
      </c>
      <c r="W61" s="137" t="e">
        <f>'9'!W11</f>
        <v>#DIV/0!</v>
      </c>
      <c r="X61" s="137" t="e">
        <f>'9'!X11</f>
        <v>#DIV/0!</v>
      </c>
      <c r="Y61" s="137" t="e">
        <f>'9'!Y11</f>
        <v>#DIV/0!</v>
      </c>
      <c r="Z61" s="137" t="e">
        <f>'9'!Z11</f>
        <v>#DIV/0!</v>
      </c>
      <c r="AA61" s="137" t="e">
        <f>'9'!AA11</f>
        <v>#DIV/0!</v>
      </c>
      <c r="AB61" s="137" t="e">
        <f>'9'!AB11</f>
        <v>#DIV/0!</v>
      </c>
      <c r="AC61" s="137" t="e">
        <f>'9'!AC11</f>
        <v>#DIV/0!</v>
      </c>
      <c r="AD61" s="137" t="e">
        <f>'9'!AD11</f>
        <v>#DIV/0!</v>
      </c>
      <c r="AE61" s="137" t="e">
        <f>'9'!AE11</f>
        <v>#DIV/0!</v>
      </c>
      <c r="AF61" s="137" t="e">
        <f>'9'!AF11</f>
        <v>#DIV/0!</v>
      </c>
      <c r="AG61" s="137" t="e">
        <f>'9'!AG11</f>
        <v>#DIV/0!</v>
      </c>
      <c r="AH61" s="137" t="e">
        <f>'9'!AH11</f>
        <v>#DIV/0!</v>
      </c>
    </row>
    <row r="62" spans="2:36">
      <c r="B62" s="125" t="s">
        <v>164</v>
      </c>
      <c r="C62" s="125"/>
      <c r="D62" s="137">
        <f>'9'!D12</f>
        <v>0</v>
      </c>
      <c r="E62" s="137">
        <f>'9'!E12</f>
        <v>0</v>
      </c>
      <c r="F62" s="137" t="e">
        <f>'9'!F12</f>
        <v>#DIV/0!</v>
      </c>
      <c r="G62" s="137" t="e">
        <f>'9'!G12</f>
        <v>#DIV/0!</v>
      </c>
      <c r="H62" s="137" t="e">
        <f>'9'!H12</f>
        <v>#DIV/0!</v>
      </c>
      <c r="I62" s="137" t="e">
        <f>'9'!I12</f>
        <v>#DIV/0!</v>
      </c>
      <c r="J62" s="137" t="e">
        <f>'9'!J12</f>
        <v>#DIV/0!</v>
      </c>
      <c r="K62" s="137" t="e">
        <f>'9'!K12</f>
        <v>#DIV/0!</v>
      </c>
      <c r="L62" s="137" t="e">
        <f>'9'!L12</f>
        <v>#DIV/0!</v>
      </c>
      <c r="M62" s="137" t="e">
        <f>'9'!M12</f>
        <v>#DIV/0!</v>
      </c>
      <c r="N62" s="137" t="e">
        <f>'9'!N12</f>
        <v>#DIV/0!</v>
      </c>
      <c r="O62" s="137" t="e">
        <f>'9'!O12</f>
        <v>#DIV/0!</v>
      </c>
      <c r="P62" s="137" t="e">
        <f>'9'!P12</f>
        <v>#DIV/0!</v>
      </c>
      <c r="Q62" s="137" t="e">
        <f>'9'!Q12</f>
        <v>#DIV/0!</v>
      </c>
      <c r="R62" s="137" t="e">
        <f>'9'!R12</f>
        <v>#DIV/0!</v>
      </c>
      <c r="S62" s="137" t="e">
        <f>'9'!S12</f>
        <v>#DIV/0!</v>
      </c>
      <c r="T62" s="137" t="e">
        <f>'9'!T12</f>
        <v>#DIV/0!</v>
      </c>
      <c r="U62" s="137" t="e">
        <f>'9'!U12</f>
        <v>#DIV/0!</v>
      </c>
      <c r="V62" s="137" t="e">
        <f>'9'!V12</f>
        <v>#DIV/0!</v>
      </c>
      <c r="W62" s="137" t="e">
        <f>'9'!W12</f>
        <v>#DIV/0!</v>
      </c>
      <c r="X62" s="137" t="e">
        <f>'9'!X12</f>
        <v>#DIV/0!</v>
      </c>
      <c r="Y62" s="137" t="e">
        <f>'9'!Y12</f>
        <v>#DIV/0!</v>
      </c>
      <c r="Z62" s="137" t="e">
        <f>'9'!Z12</f>
        <v>#DIV/0!</v>
      </c>
      <c r="AA62" s="137" t="e">
        <f>'9'!AA12</f>
        <v>#DIV/0!</v>
      </c>
      <c r="AB62" s="137" t="e">
        <f>'9'!AB12</f>
        <v>#DIV/0!</v>
      </c>
      <c r="AC62" s="137" t="e">
        <f>'9'!AC12</f>
        <v>#DIV/0!</v>
      </c>
      <c r="AD62" s="137" t="e">
        <f>'9'!AD12</f>
        <v>#DIV/0!</v>
      </c>
      <c r="AE62" s="137" t="e">
        <f>'9'!AE12</f>
        <v>#DIV/0!</v>
      </c>
      <c r="AF62" s="137" t="e">
        <f>'9'!AF12</f>
        <v>#DIV/0!</v>
      </c>
      <c r="AG62" s="137" t="e">
        <f>'9'!AG12</f>
        <v>#DIV/0!</v>
      </c>
      <c r="AH62" s="137" t="e">
        <f>'9'!AH12</f>
        <v>#DIV/0!</v>
      </c>
    </row>
    <row r="63" spans="2:36">
      <c r="B63" s="152" t="s">
        <v>165</v>
      </c>
      <c r="C63" s="152"/>
      <c r="D63" s="137" t="e">
        <f>'9'!D20</f>
        <v>#DIV/0!</v>
      </c>
      <c r="E63" s="137" t="e">
        <f>'9'!E20</f>
        <v>#DIV/0!</v>
      </c>
      <c r="F63" s="137" t="e">
        <f>'9'!F20</f>
        <v>#DIV/0!</v>
      </c>
      <c r="G63" s="137" t="e">
        <f>'9'!G20</f>
        <v>#DIV/0!</v>
      </c>
      <c r="H63" s="137" t="e">
        <f>'9'!H20</f>
        <v>#DIV/0!</v>
      </c>
      <c r="I63" s="137" t="e">
        <f>'9'!I20</f>
        <v>#DIV/0!</v>
      </c>
      <c r="J63" s="137" t="e">
        <f>'9'!J20</f>
        <v>#DIV/0!</v>
      </c>
      <c r="K63" s="137" t="e">
        <f>'9'!K20</f>
        <v>#DIV/0!</v>
      </c>
      <c r="L63" s="137" t="e">
        <f>'9'!L20</f>
        <v>#DIV/0!</v>
      </c>
      <c r="M63" s="137" t="e">
        <f>'9'!M20</f>
        <v>#DIV/0!</v>
      </c>
      <c r="N63" s="137" t="e">
        <f>'9'!N20</f>
        <v>#DIV/0!</v>
      </c>
      <c r="O63" s="137" t="e">
        <f>'9'!O20</f>
        <v>#DIV/0!</v>
      </c>
      <c r="P63" s="137" t="e">
        <f>'9'!P20</f>
        <v>#DIV/0!</v>
      </c>
      <c r="Q63" s="137" t="e">
        <f>'9'!Q20</f>
        <v>#DIV/0!</v>
      </c>
      <c r="R63" s="137" t="e">
        <f>'9'!R20</f>
        <v>#DIV/0!</v>
      </c>
      <c r="S63" s="137" t="e">
        <f>'9'!S20</f>
        <v>#DIV/0!</v>
      </c>
      <c r="T63" s="137" t="e">
        <f>'9'!T20</f>
        <v>#DIV/0!</v>
      </c>
      <c r="U63" s="137" t="e">
        <f>'9'!U20</f>
        <v>#DIV/0!</v>
      </c>
      <c r="V63" s="137" t="e">
        <f>'9'!V20</f>
        <v>#DIV/0!</v>
      </c>
      <c r="W63" s="137" t="e">
        <f>'9'!W20</f>
        <v>#DIV/0!</v>
      </c>
      <c r="X63" s="137" t="e">
        <f>'9'!X20</f>
        <v>#DIV/0!</v>
      </c>
      <c r="Y63" s="137" t="e">
        <f>'9'!Y20</f>
        <v>#DIV/0!</v>
      </c>
      <c r="Z63" s="137" t="e">
        <f>'9'!Z20</f>
        <v>#DIV/0!</v>
      </c>
      <c r="AA63" s="137" t="e">
        <f>'9'!AA20</f>
        <v>#DIV/0!</v>
      </c>
      <c r="AB63" s="137" t="e">
        <f>'9'!AB20</f>
        <v>#DIV/0!</v>
      </c>
      <c r="AC63" s="137" t="e">
        <f>'9'!AC20</f>
        <v>#DIV/0!</v>
      </c>
      <c r="AD63" s="137" t="e">
        <f>'9'!AD20</f>
        <v>#DIV/0!</v>
      </c>
      <c r="AE63" s="137" t="e">
        <f>'9'!AE20</f>
        <v>#DIV/0!</v>
      </c>
      <c r="AF63" s="137" t="e">
        <f>'9'!AF20</f>
        <v>#DIV/0!</v>
      </c>
      <c r="AG63" s="137" t="e">
        <f>'9'!AG20</f>
        <v>#DIV/0!</v>
      </c>
      <c r="AH63" s="137" t="e">
        <f>'9'!AH20</f>
        <v>#DIV/0!</v>
      </c>
    </row>
    <row r="64" spans="2:36">
      <c r="B64" s="152" t="s">
        <v>166</v>
      </c>
      <c r="C64" s="152"/>
      <c r="D64" s="137">
        <f>'9'!D21</f>
        <v>0</v>
      </c>
      <c r="E64" s="137" t="e">
        <f>'9'!E21</f>
        <v>#DIV/0!</v>
      </c>
      <c r="F64" s="137" t="e">
        <f>'9'!F21</f>
        <v>#DIV/0!</v>
      </c>
      <c r="G64" s="137" t="e">
        <f>'9'!G21</f>
        <v>#DIV/0!</v>
      </c>
      <c r="H64" s="137" t="e">
        <f>'9'!H21</f>
        <v>#DIV/0!</v>
      </c>
      <c r="I64" s="137" t="e">
        <f>'9'!I21</f>
        <v>#DIV/0!</v>
      </c>
      <c r="J64" s="137" t="e">
        <f>'9'!J21</f>
        <v>#DIV/0!</v>
      </c>
      <c r="K64" s="137" t="e">
        <f>'9'!K21</f>
        <v>#DIV/0!</v>
      </c>
      <c r="L64" s="137" t="e">
        <f>'9'!L21</f>
        <v>#DIV/0!</v>
      </c>
      <c r="M64" s="137" t="e">
        <f>'9'!M21</f>
        <v>#DIV/0!</v>
      </c>
      <c r="N64" s="137" t="e">
        <f>'9'!N21</f>
        <v>#DIV/0!</v>
      </c>
      <c r="O64" s="137" t="e">
        <f>'9'!O21</f>
        <v>#DIV/0!</v>
      </c>
      <c r="P64" s="137" t="e">
        <f>'9'!P21</f>
        <v>#DIV/0!</v>
      </c>
      <c r="Q64" s="137" t="e">
        <f>'9'!Q21</f>
        <v>#DIV/0!</v>
      </c>
      <c r="R64" s="137" t="e">
        <f>'9'!R21</f>
        <v>#DIV/0!</v>
      </c>
      <c r="S64" s="137" t="e">
        <f>'9'!S21</f>
        <v>#DIV/0!</v>
      </c>
      <c r="T64" s="137" t="e">
        <f>'9'!T21</f>
        <v>#DIV/0!</v>
      </c>
      <c r="U64" s="137" t="e">
        <f>'9'!U21</f>
        <v>#DIV/0!</v>
      </c>
      <c r="V64" s="137" t="e">
        <f>'9'!V21</f>
        <v>#DIV/0!</v>
      </c>
      <c r="W64" s="137" t="e">
        <f>'9'!W21</f>
        <v>#DIV/0!</v>
      </c>
      <c r="X64" s="137" t="e">
        <f>'9'!X21</f>
        <v>#DIV/0!</v>
      </c>
      <c r="Y64" s="137" t="e">
        <f>'9'!Y21</f>
        <v>#DIV/0!</v>
      </c>
      <c r="Z64" s="137" t="e">
        <f>'9'!Z21</f>
        <v>#DIV/0!</v>
      </c>
      <c r="AA64" s="137" t="e">
        <f>'9'!AA21</f>
        <v>#DIV/0!</v>
      </c>
      <c r="AB64" s="137" t="e">
        <f>'9'!AB21</f>
        <v>#DIV/0!</v>
      </c>
      <c r="AC64" s="137" t="e">
        <f>'9'!AC21</f>
        <v>#DIV/0!</v>
      </c>
      <c r="AD64" s="137" t="e">
        <f>'9'!AD21</f>
        <v>#DIV/0!</v>
      </c>
      <c r="AE64" s="137" t="e">
        <f>'9'!AE21</f>
        <v>#DIV/0!</v>
      </c>
      <c r="AF64" s="137" t="e">
        <f>'9'!AF21</f>
        <v>#DIV/0!</v>
      </c>
      <c r="AG64" s="137" t="e">
        <f>'9'!AG21</f>
        <v>#DIV/0!</v>
      </c>
      <c r="AH64" s="137" t="e">
        <f>'9'!AH21</f>
        <v>#DIV/0!</v>
      </c>
    </row>
    <row r="65" spans="2:34">
      <c r="B65" s="152" t="s">
        <v>167</v>
      </c>
      <c r="C65" s="152"/>
      <c r="D65" s="137" t="e">
        <f>'9'!D22</f>
        <v>#DIV/0!</v>
      </c>
      <c r="E65" s="137" t="e">
        <f>'9'!E22</f>
        <v>#DIV/0!</v>
      </c>
      <c r="F65" s="137" t="e">
        <f>'9'!F22</f>
        <v>#DIV/0!</v>
      </c>
      <c r="G65" s="137" t="e">
        <f>'9'!G22</f>
        <v>#DIV/0!</v>
      </c>
      <c r="H65" s="137" t="e">
        <f>'9'!H22</f>
        <v>#DIV/0!</v>
      </c>
      <c r="I65" s="137" t="e">
        <f>'9'!I22</f>
        <v>#DIV/0!</v>
      </c>
      <c r="J65" s="137" t="e">
        <f>'9'!J22</f>
        <v>#DIV/0!</v>
      </c>
      <c r="K65" s="137" t="e">
        <f>'9'!K22</f>
        <v>#DIV/0!</v>
      </c>
      <c r="L65" s="137" t="e">
        <f>'9'!L22</f>
        <v>#DIV/0!</v>
      </c>
      <c r="M65" s="137" t="e">
        <f>'9'!M22</f>
        <v>#DIV/0!</v>
      </c>
      <c r="N65" s="137" t="e">
        <f>'9'!N22</f>
        <v>#DIV/0!</v>
      </c>
      <c r="O65" s="137" t="e">
        <f>'9'!O22</f>
        <v>#DIV/0!</v>
      </c>
      <c r="P65" s="137" t="e">
        <f>'9'!P22</f>
        <v>#DIV/0!</v>
      </c>
      <c r="Q65" s="137" t="e">
        <f>'9'!Q22</f>
        <v>#DIV/0!</v>
      </c>
      <c r="R65" s="137" t="e">
        <f>'9'!R22</f>
        <v>#DIV/0!</v>
      </c>
      <c r="S65" s="137" t="e">
        <f>'9'!S22</f>
        <v>#DIV/0!</v>
      </c>
      <c r="T65" s="137" t="e">
        <f>'9'!T22</f>
        <v>#DIV/0!</v>
      </c>
      <c r="U65" s="137" t="e">
        <f>'9'!U22</f>
        <v>#DIV/0!</v>
      </c>
      <c r="V65" s="137" t="e">
        <f>'9'!V22</f>
        <v>#DIV/0!</v>
      </c>
      <c r="W65" s="137" t="e">
        <f>'9'!W22</f>
        <v>#DIV/0!</v>
      </c>
      <c r="X65" s="137" t="e">
        <f>'9'!X22</f>
        <v>#DIV/0!</v>
      </c>
      <c r="Y65" s="137" t="e">
        <f>'9'!Y22</f>
        <v>#DIV/0!</v>
      </c>
      <c r="Z65" s="137" t="e">
        <f>'9'!Z22</f>
        <v>#DIV/0!</v>
      </c>
      <c r="AA65" s="137" t="e">
        <f>'9'!AA22</f>
        <v>#DIV/0!</v>
      </c>
      <c r="AB65" s="137" t="e">
        <f>'9'!AB22</f>
        <v>#DIV/0!</v>
      </c>
      <c r="AC65" s="137" t="e">
        <f>'9'!AC22</f>
        <v>#DIV/0!</v>
      </c>
      <c r="AD65" s="137" t="e">
        <f>'9'!AD22</f>
        <v>#DIV/0!</v>
      </c>
      <c r="AE65" s="137" t="e">
        <f>'9'!AE22</f>
        <v>#DIV/0!</v>
      </c>
      <c r="AF65" s="137" t="e">
        <f>'9'!AF22</f>
        <v>#DIV/0!</v>
      </c>
      <c r="AG65" s="137" t="e">
        <f>'9'!AG22</f>
        <v>#DIV/0!</v>
      </c>
      <c r="AH65" s="137">
        <f>'9'!AH22</f>
        <v>0</v>
      </c>
    </row>
    <row r="66" spans="2:34" s="142" customFormat="1">
      <c r="B66" s="130" t="s">
        <v>168</v>
      </c>
      <c r="C66" s="130"/>
      <c r="D66" s="141" t="e">
        <f>'9'!D23</f>
        <v>#DIV/0!</v>
      </c>
      <c r="E66" s="141" t="e">
        <f>'9'!E23</f>
        <v>#DIV/0!</v>
      </c>
      <c r="F66" s="141" t="e">
        <f>'9'!F23</f>
        <v>#DIV/0!</v>
      </c>
      <c r="G66" s="141" t="e">
        <f>'9'!G23</f>
        <v>#DIV/0!</v>
      </c>
      <c r="H66" s="141" t="e">
        <f>'9'!H23</f>
        <v>#DIV/0!</v>
      </c>
      <c r="I66" s="141" t="e">
        <f>'9'!I23</f>
        <v>#DIV/0!</v>
      </c>
      <c r="J66" s="141" t="e">
        <f>'9'!J23</f>
        <v>#DIV/0!</v>
      </c>
      <c r="K66" s="141" t="e">
        <f>'9'!K23</f>
        <v>#DIV/0!</v>
      </c>
      <c r="L66" s="141" t="e">
        <f>'9'!L23</f>
        <v>#DIV/0!</v>
      </c>
      <c r="M66" s="141" t="e">
        <f>'9'!M23</f>
        <v>#DIV/0!</v>
      </c>
      <c r="N66" s="141" t="e">
        <f>'9'!N23</f>
        <v>#DIV/0!</v>
      </c>
      <c r="O66" s="141" t="e">
        <f>'9'!O23</f>
        <v>#DIV/0!</v>
      </c>
      <c r="P66" s="141" t="e">
        <f>'9'!P23</f>
        <v>#DIV/0!</v>
      </c>
      <c r="Q66" s="141" t="e">
        <f>'9'!Q23</f>
        <v>#DIV/0!</v>
      </c>
      <c r="R66" s="141" t="e">
        <f>'9'!R23</f>
        <v>#DIV/0!</v>
      </c>
      <c r="S66" s="141" t="e">
        <f>'9'!S23</f>
        <v>#DIV/0!</v>
      </c>
      <c r="T66" s="141" t="e">
        <f>'9'!T23</f>
        <v>#DIV/0!</v>
      </c>
      <c r="U66" s="141" t="e">
        <f>'9'!U23</f>
        <v>#DIV/0!</v>
      </c>
      <c r="V66" s="141" t="e">
        <f>'9'!V23</f>
        <v>#DIV/0!</v>
      </c>
      <c r="W66" s="141" t="e">
        <f>'9'!W23</f>
        <v>#DIV/0!</v>
      </c>
      <c r="X66" s="141" t="e">
        <f>'9'!X23</f>
        <v>#DIV/0!</v>
      </c>
      <c r="Y66" s="141" t="e">
        <f>'9'!Y23</f>
        <v>#DIV/0!</v>
      </c>
      <c r="Z66" s="141" t="e">
        <f>'9'!Z23</f>
        <v>#DIV/0!</v>
      </c>
      <c r="AA66" s="141" t="e">
        <f>'9'!AA23</f>
        <v>#DIV/0!</v>
      </c>
      <c r="AB66" s="141" t="e">
        <f>'9'!AB23</f>
        <v>#DIV/0!</v>
      </c>
      <c r="AC66" s="141" t="e">
        <f>'9'!AC23</f>
        <v>#DIV/0!</v>
      </c>
      <c r="AD66" s="141" t="e">
        <f>'9'!AD23</f>
        <v>#DIV/0!</v>
      </c>
      <c r="AE66" s="141" t="e">
        <f>'9'!AE23</f>
        <v>#DIV/0!</v>
      </c>
      <c r="AF66" s="141" t="e">
        <f>'9'!AF23</f>
        <v>#DIV/0!</v>
      </c>
      <c r="AG66" s="141" t="e">
        <f>'9'!AG23</f>
        <v>#DIV/0!</v>
      </c>
      <c r="AH66" s="141" t="e">
        <f>'9'!AH23</f>
        <v>#DIV/0!</v>
      </c>
    </row>
    <row r="70" spans="2:34"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37"/>
      <c r="Q70" s="137"/>
      <c r="R70" s="137"/>
      <c r="S70" s="137"/>
      <c r="T70" s="137"/>
      <c r="U70" s="137"/>
      <c r="V70" s="137"/>
      <c r="W70" s="137"/>
      <c r="X70" s="137"/>
      <c r="Y70" s="137"/>
      <c r="Z70" s="137"/>
      <c r="AA70" s="137"/>
      <c r="AB70" s="137"/>
      <c r="AC70" s="137"/>
      <c r="AD70" s="137"/>
      <c r="AE70" s="137"/>
      <c r="AF70" s="137"/>
      <c r="AG70" s="137"/>
      <c r="AH70" s="137"/>
    </row>
  </sheetData>
  <sheetProtection algorithmName="SHA-512" hashValue="sMguw07n5SFn4wIUXmEaqP+OR+M68/3O2/XkxifMJDm5Rm+vDUPUZdbmVsbGzrFjX+jI8U76quSGohRmq5mIoA==" saltValue="pUL69dWZ+nJf3XjfjHO2ww==" spinCount="100000" sheet="1" scenarios="1" selectLockedCells="1" selectUnlockedCells="1"/>
  <mergeCells count="25">
    <mergeCell ref="B2:B3"/>
    <mergeCell ref="B63:C63"/>
    <mergeCell ref="B64:C64"/>
    <mergeCell ref="B66:C66"/>
    <mergeCell ref="AJ2:AJ3"/>
    <mergeCell ref="B58:C58"/>
    <mergeCell ref="B59:C59"/>
    <mergeCell ref="B60:C60"/>
    <mergeCell ref="B62:C62"/>
    <mergeCell ref="B61:C61"/>
    <mergeCell ref="B52:B53"/>
    <mergeCell ref="B54:C54"/>
    <mergeCell ref="B55:C55"/>
    <mergeCell ref="B56:C56"/>
    <mergeCell ref="B57:C57"/>
    <mergeCell ref="AI2:AI3"/>
    <mergeCell ref="B65:C65"/>
    <mergeCell ref="B43:B44"/>
    <mergeCell ref="AI43:AI44"/>
    <mergeCell ref="AJ43:AJ44"/>
    <mergeCell ref="B34:B35"/>
    <mergeCell ref="AI52:AI53"/>
    <mergeCell ref="AJ52:AJ53"/>
    <mergeCell ref="AI34:AI35"/>
    <mergeCell ref="AJ34:AJ3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14C12-F409-E542-ACD9-7A2A8E7E2A28}">
  <dimension ref="A1:AT68"/>
  <sheetViews>
    <sheetView topLeftCell="B1" zoomScale="85" zoomScaleNormal="85" workbookViewId="0">
      <selection activeCell="AXR1" sqref="A1:XFD1048576"/>
    </sheetView>
  </sheetViews>
  <sheetFormatPr baseColWidth="10" defaultColWidth="10.6640625" defaultRowHeight="14"/>
  <cols>
    <col min="1" max="1" width="53.83203125" style="161" hidden="1" customWidth="1"/>
    <col min="2" max="2" width="25.83203125" style="161" customWidth="1"/>
    <col min="3" max="3" width="1" style="161" customWidth="1"/>
    <col min="4" max="4" width="18.83203125" style="162" customWidth="1"/>
    <col min="5" max="5" width="134.33203125" style="161" bestFit="1" customWidth="1"/>
    <col min="6" max="6" width="10.6640625" style="163"/>
    <col min="7" max="7" width="3.33203125" style="163" customWidth="1"/>
    <col min="8" max="8" width="32" style="163" bestFit="1" customWidth="1"/>
    <col min="9" max="9" width="35.83203125" style="163" customWidth="1"/>
    <col min="10" max="10" width="17.1640625" style="163" bestFit="1" customWidth="1"/>
    <col min="11" max="11" width="22.33203125" style="163" bestFit="1" customWidth="1"/>
    <col min="12" max="13" width="13.83203125" style="163" customWidth="1"/>
    <col min="14" max="16" width="14.33203125" style="163" customWidth="1"/>
    <col min="17" max="17" width="17" style="163" customWidth="1"/>
    <col min="18" max="18" width="20.83203125" style="163" bestFit="1" customWidth="1"/>
    <col min="19" max="19" width="14.33203125" style="163" customWidth="1"/>
    <col min="20" max="21" width="11.33203125" style="163" customWidth="1"/>
    <col min="22" max="22" width="13.83203125" style="163" customWidth="1"/>
    <col min="23" max="23" width="13" style="163" customWidth="1"/>
    <col min="24" max="44" width="11.33203125" style="163" customWidth="1"/>
    <col min="45" max="46" width="10.6640625" style="163" customWidth="1"/>
    <col min="47" max="47" width="12.33203125" style="163" customWidth="1"/>
    <col min="48" max="50" width="13.33203125" style="163" customWidth="1"/>
    <col min="51" max="16384" width="10.6640625" style="163"/>
  </cols>
  <sheetData>
    <row r="1" spans="1:45" ht="30" customHeight="1">
      <c r="H1" s="164" t="s">
        <v>210</v>
      </c>
      <c r="I1" s="165" t="s">
        <v>211</v>
      </c>
      <c r="J1" s="165"/>
      <c r="K1" s="165"/>
      <c r="L1" s="165"/>
      <c r="M1" s="165"/>
      <c r="N1" s="165"/>
      <c r="O1" s="165"/>
      <c r="P1" s="165"/>
      <c r="Q1" s="165" t="s">
        <v>212</v>
      </c>
      <c r="R1" s="165"/>
      <c r="S1" s="165" t="s">
        <v>213</v>
      </c>
      <c r="T1" s="165"/>
      <c r="U1" s="165"/>
      <c r="V1" s="165"/>
      <c r="W1" s="165"/>
      <c r="X1" s="165" t="s">
        <v>214</v>
      </c>
      <c r="Y1" s="165"/>
      <c r="Z1" s="165"/>
      <c r="AA1" s="165"/>
      <c r="AB1" s="165" t="s">
        <v>215</v>
      </c>
      <c r="AC1" s="165"/>
      <c r="AD1" s="165"/>
      <c r="AE1" s="165"/>
      <c r="AF1" s="165"/>
      <c r="AG1" s="165"/>
      <c r="AH1" s="165"/>
      <c r="AI1" s="165" t="s">
        <v>190</v>
      </c>
      <c r="AJ1" s="165"/>
      <c r="AK1" s="165"/>
      <c r="AL1" s="165"/>
      <c r="AM1" s="165"/>
      <c r="AN1" s="165" t="s">
        <v>216</v>
      </c>
      <c r="AO1" s="165"/>
      <c r="AP1" s="165"/>
      <c r="AQ1" s="165"/>
      <c r="AR1" s="165"/>
    </row>
    <row r="2" spans="1:45" s="169" customFormat="1" ht="50.25" customHeight="1">
      <c r="A2" s="166"/>
      <c r="B2" s="167"/>
      <c r="C2" s="161"/>
      <c r="D2" s="162"/>
      <c r="E2" s="168"/>
      <c r="G2" s="170" t="s">
        <v>217</v>
      </c>
      <c r="H2" s="170" t="s">
        <v>218</v>
      </c>
      <c r="I2" s="170" t="s">
        <v>219</v>
      </c>
      <c r="J2" s="171" t="s">
        <v>220</v>
      </c>
      <c r="K2" s="171" t="s">
        <v>221</v>
      </c>
      <c r="L2" s="171" t="s">
        <v>222</v>
      </c>
      <c r="M2" s="171" t="s">
        <v>223</v>
      </c>
      <c r="N2" s="171" t="s">
        <v>224</v>
      </c>
      <c r="O2" s="171" t="s">
        <v>225</v>
      </c>
      <c r="P2" s="171" t="s">
        <v>226</v>
      </c>
      <c r="Q2" s="171" t="s">
        <v>227</v>
      </c>
      <c r="R2" s="171" t="s">
        <v>228</v>
      </c>
      <c r="S2" s="171" t="s">
        <v>229</v>
      </c>
      <c r="T2" s="171" t="s">
        <v>230</v>
      </c>
      <c r="U2" s="171" t="s">
        <v>231</v>
      </c>
      <c r="V2" s="171" t="s">
        <v>232</v>
      </c>
      <c r="W2" s="171" t="s">
        <v>233</v>
      </c>
      <c r="X2" s="171" t="s">
        <v>234</v>
      </c>
      <c r="Y2" s="171" t="s">
        <v>235</v>
      </c>
      <c r="Z2" s="171" t="s">
        <v>236</v>
      </c>
      <c r="AA2" s="171" t="s">
        <v>237</v>
      </c>
      <c r="AB2" s="171" t="s">
        <v>238</v>
      </c>
      <c r="AC2" s="171" t="s">
        <v>239</v>
      </c>
      <c r="AD2" s="171" t="s">
        <v>240</v>
      </c>
      <c r="AE2" s="171" t="s">
        <v>241</v>
      </c>
      <c r="AF2" s="171" t="s">
        <v>242</v>
      </c>
      <c r="AG2" s="171" t="s">
        <v>243</v>
      </c>
      <c r="AH2" s="171" t="s">
        <v>244</v>
      </c>
      <c r="AI2" s="171" t="s">
        <v>245</v>
      </c>
      <c r="AJ2" s="171" t="s">
        <v>246</v>
      </c>
      <c r="AK2" s="171" t="s">
        <v>247</v>
      </c>
      <c r="AL2" s="171" t="s">
        <v>248</v>
      </c>
      <c r="AM2" s="171" t="s">
        <v>249</v>
      </c>
      <c r="AN2" s="171" t="s">
        <v>250</v>
      </c>
      <c r="AO2" s="171" t="s">
        <v>251</v>
      </c>
      <c r="AP2" s="171" t="s">
        <v>252</v>
      </c>
      <c r="AQ2" s="171" t="s">
        <v>253</v>
      </c>
      <c r="AR2" s="171" t="s">
        <v>254</v>
      </c>
      <c r="AS2" s="169" t="s">
        <v>255</v>
      </c>
    </row>
    <row r="3" spans="1:45" s="169" customFormat="1" ht="20.25" customHeight="1">
      <c r="A3" s="166"/>
      <c r="B3" s="167"/>
      <c r="C3" s="161"/>
      <c r="D3" s="172"/>
      <c r="E3" s="173"/>
      <c r="G3" s="170">
        <v>1</v>
      </c>
      <c r="H3" s="174"/>
      <c r="I3" s="174"/>
      <c r="J3" s="175"/>
      <c r="K3" s="175"/>
      <c r="L3" s="176"/>
      <c r="M3" s="176"/>
      <c r="N3" s="176"/>
      <c r="O3" s="176"/>
      <c r="P3" s="176"/>
      <c r="Q3" s="177">
        <f>'4'!B34</f>
        <v>0</v>
      </c>
      <c r="R3" s="178" t="str">
        <f>'4'!B33</f>
        <v>GIA NELLA DISPONIBILITÀ</v>
      </c>
      <c r="S3" s="175"/>
      <c r="T3" s="179">
        <f>'4'!B13</f>
        <v>0</v>
      </c>
      <c r="U3" s="179">
        <f>'4'!B14</f>
        <v>1400</v>
      </c>
      <c r="V3" s="178" t="e">
        <f>('4'!B16+'4'!B15)/'4'!B13</f>
        <v>#DIV/0!</v>
      </c>
      <c r="W3" s="177" t="e">
        <f>IF('5'!$E$8="NO",V3*T3,(T3*V3*(1-'5'!$E$86)))</f>
        <v>#DIV/0!</v>
      </c>
      <c r="X3" s="179">
        <f>'4'!B20</f>
        <v>0</v>
      </c>
      <c r="Y3" s="179"/>
      <c r="Z3" s="179" t="s">
        <v>256</v>
      </c>
      <c r="AA3" s="180">
        <f>IF('5'!$E$8="NO",Y3*X3,(X3*Y3)*(1-'5'!$E$86))</f>
        <v>0</v>
      </c>
      <c r="AB3" s="180">
        <f>SIMULATORE!C22</f>
        <v>0</v>
      </c>
      <c r="AC3" s="180">
        <f>IF(X3&gt;0,((AI3*2)*'5'!$E$32*'13'!$C$22*365)+((AK3*2)*'5'!$E$41*'13'!$C$29*365),(((AI3*2)*'5'!$E$32*'13'!$C$22*365)+((AK3*2)*'5'!$E$41*'13'!$C$29*365))/2)</f>
        <v>0</v>
      </c>
      <c r="AD3" s="179"/>
      <c r="AE3" s="179"/>
      <c r="AF3" s="179"/>
      <c r="AG3" s="181">
        <f>T3*U3</f>
        <v>0</v>
      </c>
      <c r="AH3" s="182" t="e">
        <f>SIMULATORE!C70</f>
        <v>#DIV/0!</v>
      </c>
      <c r="AI3" s="183"/>
      <c r="AJ3" s="184">
        <f>AI3*'5'!$E$31</f>
        <v>0</v>
      </c>
      <c r="AK3" s="183"/>
      <c r="AL3" s="184">
        <f>AK3*'5'!$E$40</f>
        <v>0</v>
      </c>
      <c r="AM3" s="184">
        <f t="shared" ref="AM3:AM32" si="0">AJ3+AL3</f>
        <v>0</v>
      </c>
      <c r="AN3" s="184">
        <f t="shared" ref="AN3:AN32" si="1">IF(R3="ACQUISTO",Q3,0)</f>
        <v>0</v>
      </c>
      <c r="AO3" s="184" t="e">
        <f t="shared" ref="AO3:AO32" si="2">W3+AA3+AM3</f>
        <v>#DIV/0!</v>
      </c>
      <c r="AP3" s="184" t="e">
        <f>AO3*'5'!$E$9</f>
        <v>#DIV/0!</v>
      </c>
      <c r="AQ3" s="184" t="e">
        <f>AO3*'5'!$E$10</f>
        <v>#DIV/0!</v>
      </c>
      <c r="AR3" s="184" t="e">
        <f t="shared" ref="AR3:AR32" si="3">AN3+AO3+AP3+AQ3</f>
        <v>#DIV/0!</v>
      </c>
    </row>
    <row r="4" spans="1:45" s="169" customFormat="1" ht="20.25" customHeight="1">
      <c r="A4" s="185"/>
      <c r="B4" s="186"/>
      <c r="C4" s="187"/>
      <c r="D4" s="186" t="s">
        <v>170</v>
      </c>
      <c r="E4" s="188" t="s">
        <v>171</v>
      </c>
      <c r="G4" s="170">
        <v>2</v>
      </c>
      <c r="H4" s="174"/>
      <c r="I4" s="189"/>
      <c r="J4" s="175"/>
      <c r="K4" s="175"/>
      <c r="L4" s="176"/>
      <c r="M4" s="176"/>
      <c r="N4" s="176"/>
      <c r="O4" s="176"/>
      <c r="P4" s="176"/>
      <c r="Q4" s="177">
        <f>IF(R4="GIA NELLA DISPONIBILITÀ",0,IF(R4="DIRITTO DI SUPERFICIE",T4*'5'!$E$12,IF(R4="ACQUISTO",T4*'5'!$E$12*'5'!$E$13,0)))</f>
        <v>0</v>
      </c>
      <c r="R4" s="178"/>
      <c r="S4" s="175"/>
      <c r="T4" s="179"/>
      <c r="U4" s="179"/>
      <c r="V4" s="178"/>
      <c r="W4" s="177">
        <f>IF('5'!$E$8="NO",V4*T4,(T4*V4*(1-'5'!$E$86)))</f>
        <v>0</v>
      </c>
      <c r="X4" s="179"/>
      <c r="Y4" s="179"/>
      <c r="Z4" s="179"/>
      <c r="AA4" s="180">
        <f>IF('5'!$E$8="NO",Y4*X4,(X4*Y4)*(1-'5'!$E$86))</f>
        <v>0</v>
      </c>
      <c r="AB4" s="180">
        <f t="shared" ref="AB4:AB32" si="4">IF(S4="DETENZIONE",AC4+AD4+(1/4*AE4)+(1/3*AF4),AD4+(1/4*AE4)+(1/3*AF4))</f>
        <v>0</v>
      </c>
      <c r="AC4" s="180">
        <f>IF(X4&gt;0,((AI4*2)*'5'!$E$32*'13'!$C$22*365)+((AK4*2)*'5'!$E$41*'13'!$C$29*365),(((AI4*2)*'5'!$E$32*'13'!$C$22*365)+((AK4*2)*'5'!$E$41*'13'!$C$29*365))/2)</f>
        <v>0</v>
      </c>
      <c r="AD4" s="179"/>
      <c r="AE4" s="179"/>
      <c r="AF4" s="179"/>
      <c r="AG4" s="181">
        <f>T4*U4</f>
        <v>0</v>
      </c>
      <c r="AH4" s="182">
        <f>IF(AB4=0,0,IF(AB4/AG4&gt;100%,100%,AB4/AG4))</f>
        <v>0</v>
      </c>
      <c r="AI4" s="183"/>
      <c r="AJ4" s="184">
        <f>AI4*'5'!$E$31</f>
        <v>0</v>
      </c>
      <c r="AK4" s="183"/>
      <c r="AL4" s="184">
        <f>AK4*'5'!$E$40</f>
        <v>0</v>
      </c>
      <c r="AM4" s="184">
        <f t="shared" si="0"/>
        <v>0</v>
      </c>
      <c r="AN4" s="184">
        <f t="shared" si="1"/>
        <v>0</v>
      </c>
      <c r="AO4" s="184">
        <f t="shared" si="2"/>
        <v>0</v>
      </c>
      <c r="AP4" s="184">
        <f>AO4*'5'!$E$9</f>
        <v>0</v>
      </c>
      <c r="AQ4" s="184">
        <f>AO4*'5'!$E$10</f>
        <v>0</v>
      </c>
      <c r="AR4" s="184">
        <f t="shared" si="3"/>
        <v>0</v>
      </c>
    </row>
    <row r="5" spans="1:45" s="169" customFormat="1" ht="20.25" customHeight="1">
      <c r="A5" s="190"/>
      <c r="B5" s="191"/>
      <c r="C5" s="187"/>
      <c r="D5" s="192"/>
      <c r="E5" s="193"/>
      <c r="G5" s="170">
        <v>3</v>
      </c>
      <c r="H5" s="174"/>
      <c r="I5" s="174"/>
      <c r="J5" s="175"/>
      <c r="K5" s="175"/>
      <c r="L5" s="176"/>
      <c r="M5" s="176"/>
      <c r="N5" s="176"/>
      <c r="O5" s="176"/>
      <c r="P5" s="176"/>
      <c r="Q5" s="177">
        <f>IF(R5="GIA NELLA DISPONIBILITÀ",0,IF(R5="DIRITTO DI SUPERFICIE",T5*'5'!$E$12,IF(R5="ACQUISTO",T5*'5'!$E$12*'5'!$E$13,0)))</f>
        <v>0</v>
      </c>
      <c r="R5" s="178"/>
      <c r="S5" s="175"/>
      <c r="T5" s="179"/>
      <c r="U5" s="179"/>
      <c r="V5" s="178"/>
      <c r="W5" s="177">
        <f>IF('5'!$E$8="NO",V5*T5,(T5*V5*(1-'5'!$E$86)))</f>
        <v>0</v>
      </c>
      <c r="X5" s="179"/>
      <c r="Y5" s="179"/>
      <c r="Z5" s="179"/>
      <c r="AA5" s="180">
        <f>IF('5'!$E$8="NO",Y5*X5,(X5*Y5)*(1-'5'!$E$86))</f>
        <v>0</v>
      </c>
      <c r="AB5" s="180">
        <f t="shared" si="4"/>
        <v>0</v>
      </c>
      <c r="AC5" s="180">
        <f>IF(X5&gt;0,((AI5*2)*'5'!$E$32*'13'!$C$22*365)+((AK5*2)*'5'!$E$41*'13'!$C$29*365),(((AI5*2)*'5'!$E$32*'13'!$C$22*365)+((AK5*2)*'5'!$E$41*'13'!$C$29*365))/2)</f>
        <v>0</v>
      </c>
      <c r="AD5" s="179"/>
      <c r="AE5" s="179"/>
      <c r="AF5" s="179"/>
      <c r="AG5" s="181">
        <f t="shared" ref="AG5:AG32" si="5">T5*U5</f>
        <v>0</v>
      </c>
      <c r="AH5" s="182">
        <f t="shared" ref="AH5:AH32" si="6">IF(AB5=0,0,IF(AB5/AG5&gt;100%,100%,AB5/AG5))</f>
        <v>0</v>
      </c>
      <c r="AI5" s="183"/>
      <c r="AJ5" s="184">
        <f>AI5*'5'!$E$31</f>
        <v>0</v>
      </c>
      <c r="AK5" s="183"/>
      <c r="AL5" s="184">
        <f>AK5*'5'!$E$40</f>
        <v>0</v>
      </c>
      <c r="AM5" s="184">
        <f t="shared" si="0"/>
        <v>0</v>
      </c>
      <c r="AN5" s="184">
        <f t="shared" si="1"/>
        <v>0</v>
      </c>
      <c r="AO5" s="184">
        <f t="shared" si="2"/>
        <v>0</v>
      </c>
      <c r="AP5" s="184">
        <f>AO5*'5'!$E$9</f>
        <v>0</v>
      </c>
      <c r="AQ5" s="184">
        <f>AO5*'5'!$E$10</f>
        <v>0</v>
      </c>
      <c r="AR5" s="184">
        <f t="shared" si="3"/>
        <v>0</v>
      </c>
    </row>
    <row r="6" spans="1:45" s="169" customFormat="1" ht="20.25" customHeight="1">
      <c r="A6" s="194"/>
      <c r="B6" s="195" t="s">
        <v>120</v>
      </c>
      <c r="C6" s="187"/>
      <c r="D6" s="162" t="s">
        <v>172</v>
      </c>
      <c r="E6" s="168" t="s">
        <v>173</v>
      </c>
      <c r="G6" s="170">
        <v>4</v>
      </c>
      <c r="H6" s="174"/>
      <c r="I6" s="174"/>
      <c r="J6" s="175"/>
      <c r="K6" s="175"/>
      <c r="L6" s="176"/>
      <c r="M6" s="176"/>
      <c r="N6" s="176"/>
      <c r="O6" s="176"/>
      <c r="P6" s="176"/>
      <c r="Q6" s="177">
        <f>IF(R6="GIA NELLA DISPONIBILITÀ",0,IF(R6="DIRITTO DI SUPERFICIE",T6*'5'!$E$12,IF(R6="ACQUISTO",T6*'5'!$E$12*'5'!$E$13,0)))</f>
        <v>0</v>
      </c>
      <c r="R6" s="178"/>
      <c r="S6" s="175"/>
      <c r="T6" s="179"/>
      <c r="U6" s="179"/>
      <c r="V6" s="178"/>
      <c r="W6" s="177">
        <f>IF('5'!$E$8="NO",V6*T6,(T6*V6*(1-'5'!$E$86)))</f>
        <v>0</v>
      </c>
      <c r="X6" s="179"/>
      <c r="Y6" s="179"/>
      <c r="Z6" s="179"/>
      <c r="AA6" s="180">
        <f>IF('5'!$E$8="NO",Y6*X6,(X6*Y6)*(1-'5'!$E$86))</f>
        <v>0</v>
      </c>
      <c r="AB6" s="180">
        <f t="shared" si="4"/>
        <v>0</v>
      </c>
      <c r="AC6" s="180">
        <f>IF(X6&gt;0,((AI6*2)*'5'!$E$32*'13'!$C$22*365)+((AK6*2)*'5'!$E$41*'13'!$C$29*365),(((AI6*2)*'5'!$E$32*'13'!$C$22*365)+((AK6*2)*'5'!$E$41*'13'!$C$29*365))/2)</f>
        <v>0</v>
      </c>
      <c r="AD6" s="179"/>
      <c r="AE6" s="179"/>
      <c r="AF6" s="179"/>
      <c r="AG6" s="181">
        <f t="shared" si="5"/>
        <v>0</v>
      </c>
      <c r="AH6" s="182">
        <f t="shared" si="6"/>
        <v>0</v>
      </c>
      <c r="AI6" s="183"/>
      <c r="AJ6" s="184">
        <f>AI6*'5'!$E$31</f>
        <v>0</v>
      </c>
      <c r="AK6" s="183"/>
      <c r="AL6" s="184">
        <f>AK6*'5'!$E$40</f>
        <v>0</v>
      </c>
      <c r="AM6" s="184">
        <f t="shared" si="0"/>
        <v>0</v>
      </c>
      <c r="AN6" s="184">
        <f t="shared" si="1"/>
        <v>0</v>
      </c>
      <c r="AO6" s="184">
        <f t="shared" si="2"/>
        <v>0</v>
      </c>
      <c r="AP6" s="184">
        <f>AO6*'5'!$E$9</f>
        <v>0</v>
      </c>
      <c r="AQ6" s="184">
        <f>AO6*'5'!$E$10</f>
        <v>0</v>
      </c>
      <c r="AR6" s="184">
        <f t="shared" si="3"/>
        <v>0</v>
      </c>
    </row>
    <row r="7" spans="1:45" s="169" customFormat="1" ht="20.25" customHeight="1">
      <c r="A7" s="194"/>
      <c r="B7" s="195" t="s">
        <v>120</v>
      </c>
      <c r="C7" s="187"/>
      <c r="D7" s="162" t="s">
        <v>175</v>
      </c>
      <c r="E7" s="168" t="s">
        <v>176</v>
      </c>
      <c r="G7" s="170">
        <v>5</v>
      </c>
      <c r="H7" s="174"/>
      <c r="I7" s="174"/>
      <c r="J7" s="175"/>
      <c r="K7" s="175"/>
      <c r="L7" s="176"/>
      <c r="M7" s="176"/>
      <c r="N7" s="176"/>
      <c r="O7" s="176"/>
      <c r="P7" s="176"/>
      <c r="Q7" s="177">
        <f>IF(R7="GIA NELLA DISPONIBILITÀ",0,IF(R7="DIRITTO DI SUPERFICIE",T7*'5'!$E$12,IF(R7="ACQUISTO",T7*'5'!$E$12*'5'!$E$13,0)))</f>
        <v>0</v>
      </c>
      <c r="R7" s="178"/>
      <c r="S7" s="175"/>
      <c r="T7" s="179"/>
      <c r="U7" s="179"/>
      <c r="V7" s="178"/>
      <c r="W7" s="177">
        <f>IF('5'!$E$8="NO",V7*T7,(T7*V7*(1-'5'!$E$86)))</f>
        <v>0</v>
      </c>
      <c r="X7" s="179"/>
      <c r="Y7" s="179"/>
      <c r="Z7" s="179"/>
      <c r="AA7" s="180">
        <f>IF('5'!$E$8="NO",Y7*X7,(X7*Y7)*(1-'5'!$E$86))</f>
        <v>0</v>
      </c>
      <c r="AB7" s="180">
        <f t="shared" si="4"/>
        <v>0</v>
      </c>
      <c r="AC7" s="180">
        <f>IF(X7&gt;0,((AI7*2)*'5'!$E$32*'13'!$C$22*365)+((AK7*2)*'5'!$E$41*'13'!$C$29*365),(((AI7*2)*'5'!$E$32*'13'!$C$22*365)+((AK7*2)*'5'!$E$41*'13'!$C$29*365))/2)</f>
        <v>0</v>
      </c>
      <c r="AD7" s="179"/>
      <c r="AE7" s="179"/>
      <c r="AF7" s="179"/>
      <c r="AG7" s="181">
        <f t="shared" si="5"/>
        <v>0</v>
      </c>
      <c r="AH7" s="182">
        <f t="shared" si="6"/>
        <v>0</v>
      </c>
      <c r="AI7" s="183"/>
      <c r="AJ7" s="184">
        <f>AI7*'5'!$E$31</f>
        <v>0</v>
      </c>
      <c r="AK7" s="183"/>
      <c r="AL7" s="184">
        <f>AK7*'5'!$E$40</f>
        <v>0</v>
      </c>
      <c r="AM7" s="184">
        <f t="shared" si="0"/>
        <v>0</v>
      </c>
      <c r="AN7" s="184">
        <f t="shared" si="1"/>
        <v>0</v>
      </c>
      <c r="AO7" s="184">
        <f t="shared" si="2"/>
        <v>0</v>
      </c>
      <c r="AP7" s="184">
        <f>AO7*'5'!$E$9</f>
        <v>0</v>
      </c>
      <c r="AQ7" s="184">
        <f>AO7*'5'!$E$10</f>
        <v>0</v>
      </c>
      <c r="AR7" s="184">
        <f t="shared" si="3"/>
        <v>0</v>
      </c>
    </row>
    <row r="8" spans="1:45" s="169" customFormat="1" ht="20.25" customHeight="1">
      <c r="A8" s="190"/>
      <c r="B8" s="191"/>
      <c r="C8" s="187"/>
      <c r="D8" s="162"/>
      <c r="E8" s="168"/>
      <c r="G8" s="170">
        <v>6</v>
      </c>
      <c r="H8" s="174"/>
      <c r="I8" s="174"/>
      <c r="J8" s="175"/>
      <c r="K8" s="175"/>
      <c r="L8" s="176"/>
      <c r="M8" s="176"/>
      <c r="N8" s="176"/>
      <c r="O8" s="176"/>
      <c r="P8" s="176"/>
      <c r="Q8" s="177">
        <f>IF(R8="GIA NELLA DISPONIBILITÀ",0,IF(R8="DIRITTO DI SUPERFICIE",T8*'5'!$E$12,IF(R8="ACQUISTO",T8*'5'!$E$12*'5'!$E$13,0)))</f>
        <v>0</v>
      </c>
      <c r="R8" s="178"/>
      <c r="S8" s="175"/>
      <c r="T8" s="179"/>
      <c r="U8" s="179"/>
      <c r="V8" s="178"/>
      <c r="W8" s="177">
        <f>IF('5'!$E$8="NO",V8*T8,(T8*V8*(1-'5'!$E$86)))</f>
        <v>0</v>
      </c>
      <c r="X8" s="179"/>
      <c r="Y8" s="179"/>
      <c r="Z8" s="179"/>
      <c r="AA8" s="180">
        <f>IF('5'!$E$8="NO",Y8*X8,(X8*Y8)*(1-'5'!$E$86))</f>
        <v>0</v>
      </c>
      <c r="AB8" s="180">
        <f t="shared" si="4"/>
        <v>0</v>
      </c>
      <c r="AC8" s="180">
        <f>IF(X8&gt;0,((AI8*2)*'5'!$E$32*'13'!$C$22*365)+((AK8*2)*'5'!$E$41*'13'!$C$29*365),(((AI8*2)*'5'!$E$32*'13'!$C$22*365)+((AK8*2)*'5'!$E$41*'13'!$C$29*365))/2)</f>
        <v>0</v>
      </c>
      <c r="AD8" s="179"/>
      <c r="AE8" s="179"/>
      <c r="AF8" s="179"/>
      <c r="AG8" s="181">
        <f t="shared" si="5"/>
        <v>0</v>
      </c>
      <c r="AH8" s="182">
        <f t="shared" si="6"/>
        <v>0</v>
      </c>
      <c r="AI8" s="183"/>
      <c r="AJ8" s="184">
        <f>AI8*'5'!$E$31</f>
        <v>0</v>
      </c>
      <c r="AK8" s="183"/>
      <c r="AL8" s="184">
        <f>AK8*'5'!$E$40</f>
        <v>0</v>
      </c>
      <c r="AM8" s="184">
        <f t="shared" si="0"/>
        <v>0</v>
      </c>
      <c r="AN8" s="184">
        <f t="shared" si="1"/>
        <v>0</v>
      </c>
      <c r="AO8" s="184">
        <f t="shared" si="2"/>
        <v>0</v>
      </c>
      <c r="AP8" s="184">
        <f>AO8*'5'!$E$9</f>
        <v>0</v>
      </c>
      <c r="AQ8" s="184">
        <f>AO8*'5'!$E$10</f>
        <v>0</v>
      </c>
      <c r="AR8" s="184">
        <f t="shared" si="3"/>
        <v>0</v>
      </c>
    </row>
    <row r="9" spans="1:45" s="169" customFormat="1" ht="20.25" customHeight="1">
      <c r="A9" s="194"/>
      <c r="B9" s="195" t="str">
        <f>'2'!C8</f>
        <v>CENTRO</v>
      </c>
      <c r="C9" s="187"/>
      <c r="D9" s="162" t="s">
        <v>178</v>
      </c>
      <c r="E9" s="168" t="s">
        <v>179</v>
      </c>
      <c r="G9" s="170">
        <v>7</v>
      </c>
      <c r="H9" s="174"/>
      <c r="I9" s="174"/>
      <c r="J9" s="175"/>
      <c r="K9" s="175"/>
      <c r="L9" s="176"/>
      <c r="M9" s="176"/>
      <c r="N9" s="176"/>
      <c r="O9" s="176"/>
      <c r="P9" s="176"/>
      <c r="Q9" s="177">
        <f>IF(R9="GIA NELLA DISPONIBILITÀ",0,IF(R9="DIRITTO DI SUPERFICIE",T9*'5'!$E$12,IF(R9="ACQUISTO",T9*'5'!$E$12*'5'!$E$13,0)))</f>
        <v>0</v>
      </c>
      <c r="R9" s="178"/>
      <c r="S9" s="175"/>
      <c r="T9" s="179"/>
      <c r="U9" s="179"/>
      <c r="V9" s="178"/>
      <c r="W9" s="177">
        <f>IF('5'!$E$8="NO",V9*T9,(T9*V9*(1-'5'!$E$86)))</f>
        <v>0</v>
      </c>
      <c r="X9" s="179"/>
      <c r="Y9" s="179"/>
      <c r="Z9" s="179"/>
      <c r="AA9" s="180">
        <f>IF('5'!$E$8="NO",Y9*X9,(X9*Y9)*(1-'5'!$E$86))</f>
        <v>0</v>
      </c>
      <c r="AB9" s="180">
        <f t="shared" si="4"/>
        <v>0</v>
      </c>
      <c r="AC9" s="180">
        <f>IF(X9&gt;0,((AI9*2)*'5'!$E$32*'13'!$C$22*365)+((AK9*2)*'5'!$E$41*'13'!$C$29*365),(((AI9*2)*'5'!$E$32*'13'!$C$22*365)+((AK9*2)*'5'!$E$41*'13'!$C$29*365))/2)</f>
        <v>0</v>
      </c>
      <c r="AD9" s="179"/>
      <c r="AE9" s="179"/>
      <c r="AF9" s="179"/>
      <c r="AG9" s="181">
        <f t="shared" si="5"/>
        <v>0</v>
      </c>
      <c r="AH9" s="182">
        <f t="shared" si="6"/>
        <v>0</v>
      </c>
      <c r="AI9" s="183"/>
      <c r="AJ9" s="184">
        <f>AI9*'5'!$E$31</f>
        <v>0</v>
      </c>
      <c r="AK9" s="183"/>
      <c r="AL9" s="184">
        <f>AK9*'5'!$E$40</f>
        <v>0</v>
      </c>
      <c r="AM9" s="184">
        <f t="shared" si="0"/>
        <v>0</v>
      </c>
      <c r="AN9" s="184">
        <f t="shared" si="1"/>
        <v>0</v>
      </c>
      <c r="AO9" s="184">
        <f t="shared" si="2"/>
        <v>0</v>
      </c>
      <c r="AP9" s="184">
        <f>AO9*'5'!$E$9</f>
        <v>0</v>
      </c>
      <c r="AQ9" s="184">
        <f>AO9*'5'!$E$10</f>
        <v>0</v>
      </c>
      <c r="AR9" s="184">
        <f t="shared" si="3"/>
        <v>0</v>
      </c>
    </row>
    <row r="10" spans="1:45" s="169" customFormat="1" ht="20.25" customHeight="1">
      <c r="A10" s="194"/>
      <c r="B10" s="196">
        <f>'2'!C9</f>
        <v>0</v>
      </c>
      <c r="C10" s="187"/>
      <c r="D10" s="197">
        <v>0.4</v>
      </c>
      <c r="E10" s="168" t="s">
        <v>180</v>
      </c>
      <c r="G10" s="170">
        <v>8</v>
      </c>
      <c r="H10" s="174"/>
      <c r="I10" s="174"/>
      <c r="J10" s="175"/>
      <c r="K10" s="175"/>
      <c r="L10" s="176"/>
      <c r="M10" s="176"/>
      <c r="N10" s="176"/>
      <c r="O10" s="176"/>
      <c r="P10" s="176"/>
      <c r="Q10" s="177">
        <f>IF(R10="GIA NELLA DISPONIBILITÀ",0,IF(R10="DIRITTO DI SUPERFICIE",T10*'5'!$E$12,IF(R10="ACQUISTO",T10*'5'!$E$12*'5'!$E$13,0)))</f>
        <v>0</v>
      </c>
      <c r="R10" s="178"/>
      <c r="S10" s="175"/>
      <c r="T10" s="179"/>
      <c r="U10" s="179"/>
      <c r="V10" s="178"/>
      <c r="W10" s="177">
        <f>IF('5'!$E$8="NO",V10*T10,(T10*V10*(1-'5'!$E$86)))</f>
        <v>0</v>
      </c>
      <c r="X10" s="179"/>
      <c r="Y10" s="179"/>
      <c r="Z10" s="179"/>
      <c r="AA10" s="180">
        <f>IF('5'!$E$8="NO",Y10*X10,(X10*Y10)*(1-'5'!$E$86))</f>
        <v>0</v>
      </c>
      <c r="AB10" s="180">
        <f t="shared" si="4"/>
        <v>0</v>
      </c>
      <c r="AC10" s="180">
        <f>IF(X10&gt;0,((AI10*2)*'5'!$E$32*'13'!$C$22*365)+((AK10*2)*'5'!$E$41*'13'!$C$29*365),(((AI10*2)*'5'!$E$32*'13'!$C$22*365)+((AK10*2)*'5'!$E$41*'13'!$C$29*365))/2)</f>
        <v>0</v>
      </c>
      <c r="AD10" s="179"/>
      <c r="AE10" s="179"/>
      <c r="AF10" s="179"/>
      <c r="AG10" s="181">
        <f t="shared" si="5"/>
        <v>0</v>
      </c>
      <c r="AH10" s="182">
        <f t="shared" si="6"/>
        <v>0</v>
      </c>
      <c r="AI10" s="183"/>
      <c r="AJ10" s="184">
        <f>AI10*'5'!$E$31</f>
        <v>0</v>
      </c>
      <c r="AK10" s="183"/>
      <c r="AL10" s="184">
        <f>AK10*'5'!$E$40</f>
        <v>0</v>
      </c>
      <c r="AM10" s="184">
        <f t="shared" si="0"/>
        <v>0</v>
      </c>
      <c r="AN10" s="184">
        <f t="shared" si="1"/>
        <v>0</v>
      </c>
      <c r="AO10" s="184">
        <f t="shared" si="2"/>
        <v>0</v>
      </c>
      <c r="AP10" s="184">
        <f>AO10*'5'!$E$9</f>
        <v>0</v>
      </c>
      <c r="AQ10" s="184">
        <f>AO10*'5'!$E$10</f>
        <v>0</v>
      </c>
      <c r="AR10" s="184">
        <f t="shared" si="3"/>
        <v>0</v>
      </c>
    </row>
    <row r="11" spans="1:45" s="169" customFormat="1" ht="20.25" customHeight="1">
      <c r="A11" s="194"/>
      <c r="B11" s="195" t="str">
        <f>'2'!C10</f>
        <v>NO</v>
      </c>
      <c r="C11" s="187"/>
      <c r="D11" s="162" t="s">
        <v>181</v>
      </c>
      <c r="E11" s="168"/>
      <c r="G11" s="170">
        <v>9</v>
      </c>
      <c r="H11" s="174"/>
      <c r="I11" s="174"/>
      <c r="J11" s="175"/>
      <c r="K11" s="175"/>
      <c r="L11" s="176"/>
      <c r="M11" s="176"/>
      <c r="N11" s="176"/>
      <c r="O11" s="176"/>
      <c r="P11" s="176"/>
      <c r="Q11" s="177">
        <f>IF(R11="GIA NELLA DISPONIBILITÀ",0,IF(R11="DIRITTO DI SUPERFICIE",T11*'5'!$E$12,IF(R11="ACQUISTO",T11*'5'!$E$12*'5'!$E$13,0)))</f>
        <v>0</v>
      </c>
      <c r="R11" s="178"/>
      <c r="S11" s="175"/>
      <c r="T11" s="179"/>
      <c r="U11" s="179"/>
      <c r="V11" s="178"/>
      <c r="W11" s="177">
        <f>IF('5'!$E$8="NO",V11*T11,(T11*V11*(1-'5'!$E$86)))</f>
        <v>0</v>
      </c>
      <c r="X11" s="179"/>
      <c r="Y11" s="179"/>
      <c r="Z11" s="179"/>
      <c r="AA11" s="180">
        <f>IF('5'!$E$8="NO",Y11*X11,(X11*Y11)*(1-'5'!$E$86))</f>
        <v>0</v>
      </c>
      <c r="AB11" s="180">
        <f t="shared" si="4"/>
        <v>0</v>
      </c>
      <c r="AC11" s="180">
        <f>IF(X11&gt;0,((AI11*2)*'5'!$E$32*'13'!$C$22*365)+((AK11*2)*'5'!$E$41*'13'!$C$29*365),(((AI11*2)*'5'!$E$32*'13'!$C$22*365)+((AK11*2)*'5'!$E$41*'13'!$C$29*365))/2)</f>
        <v>0</v>
      </c>
      <c r="AD11" s="179"/>
      <c r="AE11" s="179"/>
      <c r="AF11" s="179"/>
      <c r="AG11" s="181">
        <f t="shared" si="5"/>
        <v>0</v>
      </c>
      <c r="AH11" s="182">
        <f t="shared" si="6"/>
        <v>0</v>
      </c>
      <c r="AI11" s="183"/>
      <c r="AJ11" s="184">
        <f>AI11*'5'!$E$31</f>
        <v>0</v>
      </c>
      <c r="AK11" s="183"/>
      <c r="AL11" s="184">
        <f>AK11*'5'!$E$40</f>
        <v>0</v>
      </c>
      <c r="AM11" s="184">
        <f t="shared" si="0"/>
        <v>0</v>
      </c>
      <c r="AN11" s="184">
        <f t="shared" si="1"/>
        <v>0</v>
      </c>
      <c r="AO11" s="184">
        <f t="shared" si="2"/>
        <v>0</v>
      </c>
      <c r="AP11" s="184">
        <f>AO11*'5'!$E$9</f>
        <v>0</v>
      </c>
      <c r="AQ11" s="184">
        <f>AO11*'5'!$E$10</f>
        <v>0</v>
      </c>
      <c r="AR11" s="184">
        <f t="shared" si="3"/>
        <v>0</v>
      </c>
    </row>
    <row r="12" spans="1:45" s="169" customFormat="1" ht="20.25" customHeight="1">
      <c r="A12" s="190"/>
      <c r="B12" s="191"/>
      <c r="C12" s="187"/>
      <c r="D12" s="162"/>
      <c r="E12" s="168"/>
      <c r="G12" s="170">
        <v>10</v>
      </c>
      <c r="H12" s="174"/>
      <c r="I12" s="174"/>
      <c r="J12" s="175"/>
      <c r="K12" s="175"/>
      <c r="L12" s="176"/>
      <c r="M12" s="176"/>
      <c r="N12" s="176"/>
      <c r="O12" s="176"/>
      <c r="P12" s="176"/>
      <c r="Q12" s="177">
        <f>IF(R12="GIA NELLA DISPONIBILITÀ",0,IF(R12="DIRITTO DI SUPERFICIE",T12*'5'!$E$12,IF(R12="ACQUISTO",T12*'5'!$E$12*'5'!$E$13,0)))</f>
        <v>0</v>
      </c>
      <c r="R12" s="178"/>
      <c r="S12" s="175"/>
      <c r="T12" s="179"/>
      <c r="U12" s="179"/>
      <c r="V12" s="178"/>
      <c r="W12" s="177">
        <f>IF('5'!$E$8="NO",V12*T12,(T12*V12*(1-'5'!$E$86)))</f>
        <v>0</v>
      </c>
      <c r="X12" s="179"/>
      <c r="Y12" s="179"/>
      <c r="Z12" s="179"/>
      <c r="AA12" s="180">
        <f>IF('5'!$E$8="NO",Y12*X12,(X12*Y12)*(1-'5'!$E$86))</f>
        <v>0</v>
      </c>
      <c r="AB12" s="180">
        <f t="shared" si="4"/>
        <v>0</v>
      </c>
      <c r="AC12" s="180">
        <f>IF(X12&gt;0,((AI12*2)*'5'!$E$32*'13'!$C$22*365)+((AK12*2)*'5'!$E$41*'13'!$C$29*365),(((AI12*2)*'5'!$E$32*'13'!$C$22*365)+((AK12*2)*'5'!$E$41*'13'!$C$29*365))/2)</f>
        <v>0</v>
      </c>
      <c r="AD12" s="179"/>
      <c r="AE12" s="179"/>
      <c r="AF12" s="179"/>
      <c r="AG12" s="181">
        <f t="shared" si="5"/>
        <v>0</v>
      </c>
      <c r="AH12" s="182">
        <f t="shared" si="6"/>
        <v>0</v>
      </c>
      <c r="AI12" s="183"/>
      <c r="AJ12" s="184">
        <f>AI12*'5'!$E$31</f>
        <v>0</v>
      </c>
      <c r="AK12" s="183"/>
      <c r="AL12" s="184">
        <f>AK12*'5'!$E$40</f>
        <v>0</v>
      </c>
      <c r="AM12" s="184">
        <f t="shared" si="0"/>
        <v>0</v>
      </c>
      <c r="AN12" s="184">
        <f t="shared" si="1"/>
        <v>0</v>
      </c>
      <c r="AO12" s="184">
        <f t="shared" si="2"/>
        <v>0</v>
      </c>
      <c r="AP12" s="184">
        <f>AO12*'5'!$E$9</f>
        <v>0</v>
      </c>
      <c r="AQ12" s="184">
        <f>AO12*'5'!$E$10</f>
        <v>0</v>
      </c>
      <c r="AR12" s="184">
        <f t="shared" si="3"/>
        <v>0</v>
      </c>
    </row>
    <row r="13" spans="1:45" s="169" customFormat="1" ht="20.25" customHeight="1">
      <c r="A13" s="194"/>
      <c r="B13" s="198">
        <f>SIMULATORE!E13</f>
        <v>0</v>
      </c>
      <c r="C13" s="187"/>
      <c r="D13" s="162">
        <v>300</v>
      </c>
      <c r="E13" s="168" t="s">
        <v>183</v>
      </c>
      <c r="G13" s="170">
        <v>11</v>
      </c>
      <c r="H13" s="174"/>
      <c r="I13" s="174"/>
      <c r="J13" s="175"/>
      <c r="K13" s="175"/>
      <c r="L13" s="176"/>
      <c r="M13" s="176"/>
      <c r="N13" s="176"/>
      <c r="O13" s="176"/>
      <c r="P13" s="176"/>
      <c r="Q13" s="177">
        <f>IF(R13="GIA NELLA DISPONIBILITÀ",0,IF(R13="DIRITTO DI SUPERFICIE",T13*'5'!$E$12,IF(R13="ACQUISTO",T13*'5'!$E$12*'5'!$E$13,0)))</f>
        <v>0</v>
      </c>
      <c r="R13" s="178"/>
      <c r="S13" s="175"/>
      <c r="T13" s="179"/>
      <c r="U13" s="179"/>
      <c r="V13" s="178"/>
      <c r="W13" s="177">
        <f>IF('5'!$E$8="NO",V13*T13,(T13*V13*(1-'5'!$E$86)))</f>
        <v>0</v>
      </c>
      <c r="X13" s="179"/>
      <c r="Y13" s="179"/>
      <c r="Z13" s="179"/>
      <c r="AA13" s="180">
        <f>IF('5'!$E$8="NO",Y13*X13,(X13*Y13)*(1-'5'!$E$86))</f>
        <v>0</v>
      </c>
      <c r="AB13" s="180">
        <f t="shared" si="4"/>
        <v>0</v>
      </c>
      <c r="AC13" s="180">
        <f>IF(X13&gt;0,((AI13*2)*'5'!$E$32*'13'!$C$22*365)+((AK13*2)*'5'!$E$41*'13'!$C$29*365),(((AI13*2)*'5'!$E$32*'13'!$C$22*365)+((AK13*2)*'5'!$E$41*'13'!$C$29*365))/2)</f>
        <v>0</v>
      </c>
      <c r="AD13" s="179"/>
      <c r="AE13" s="179"/>
      <c r="AF13" s="179"/>
      <c r="AG13" s="181">
        <f t="shared" si="5"/>
        <v>0</v>
      </c>
      <c r="AH13" s="182">
        <f t="shared" si="6"/>
        <v>0</v>
      </c>
      <c r="AI13" s="183"/>
      <c r="AJ13" s="184">
        <f>AI13*'5'!$E$31</f>
        <v>0</v>
      </c>
      <c r="AK13" s="183"/>
      <c r="AL13" s="184">
        <f>AK13*'5'!$E$40</f>
        <v>0</v>
      </c>
      <c r="AM13" s="184">
        <f t="shared" si="0"/>
        <v>0</v>
      </c>
      <c r="AN13" s="184">
        <f t="shared" si="1"/>
        <v>0</v>
      </c>
      <c r="AO13" s="184">
        <f t="shared" si="2"/>
        <v>0</v>
      </c>
      <c r="AP13" s="184">
        <f>AO13*'5'!$E$9</f>
        <v>0</v>
      </c>
      <c r="AQ13" s="184">
        <f>AO13*'5'!$E$10</f>
        <v>0</v>
      </c>
      <c r="AR13" s="184">
        <f t="shared" si="3"/>
        <v>0</v>
      </c>
    </row>
    <row r="14" spans="1:45" s="169" customFormat="1" ht="20.25" customHeight="1">
      <c r="A14" s="194"/>
      <c r="B14" s="199">
        <f>'2'!C6</f>
        <v>1400</v>
      </c>
      <c r="C14" s="187"/>
      <c r="D14" s="200">
        <v>1200</v>
      </c>
      <c r="E14" s="168" t="s">
        <v>184</v>
      </c>
      <c r="G14" s="170">
        <v>12</v>
      </c>
      <c r="H14" s="174"/>
      <c r="I14" s="174"/>
      <c r="J14" s="175"/>
      <c r="K14" s="175"/>
      <c r="L14" s="176"/>
      <c r="M14" s="176"/>
      <c r="N14" s="176"/>
      <c r="O14" s="176"/>
      <c r="P14" s="176"/>
      <c r="Q14" s="177">
        <f>IF(R14="GIA NELLA DISPONIBILITÀ",0,IF(R14="DIRITTO DI SUPERFICIE",T14*'5'!$E$12,IF(R14="ACQUISTO",T14*'5'!$E$12*'5'!$E$13,0)))</f>
        <v>0</v>
      </c>
      <c r="R14" s="178"/>
      <c r="S14" s="175"/>
      <c r="T14" s="179"/>
      <c r="U14" s="179"/>
      <c r="V14" s="178"/>
      <c r="W14" s="177">
        <f>IF('5'!$E$8="NO",V14*T14,(T14*V14*(1-'5'!$E$86)))</f>
        <v>0</v>
      </c>
      <c r="X14" s="179"/>
      <c r="Y14" s="179"/>
      <c r="Z14" s="179"/>
      <c r="AA14" s="180">
        <f>IF('5'!$E$8="NO",Y14*X14,(X14*Y14)*(1-'5'!$E$86))</f>
        <v>0</v>
      </c>
      <c r="AB14" s="180">
        <f t="shared" si="4"/>
        <v>0</v>
      </c>
      <c r="AC14" s="180">
        <f>IF(X14&gt;0,((AI14*2)*'5'!$E$32*'13'!$C$22*365)+((AK14*2)*'5'!$E$41*'13'!$C$29*365),(((AI14*2)*'5'!$E$32*'13'!$C$22*365)+((AK14*2)*'5'!$E$41*'13'!$C$29*365))/2)</f>
        <v>0</v>
      </c>
      <c r="AD14" s="179"/>
      <c r="AE14" s="179"/>
      <c r="AF14" s="179"/>
      <c r="AG14" s="181">
        <f t="shared" si="5"/>
        <v>0</v>
      </c>
      <c r="AH14" s="182">
        <f t="shared" si="6"/>
        <v>0</v>
      </c>
      <c r="AI14" s="183"/>
      <c r="AJ14" s="184">
        <f>AI14*'5'!$E$31</f>
        <v>0</v>
      </c>
      <c r="AK14" s="183"/>
      <c r="AL14" s="184">
        <f>AK14*'5'!$E$40</f>
        <v>0</v>
      </c>
      <c r="AM14" s="184">
        <f t="shared" si="0"/>
        <v>0</v>
      </c>
      <c r="AN14" s="184">
        <f t="shared" si="1"/>
        <v>0</v>
      </c>
      <c r="AO14" s="184">
        <f t="shared" si="2"/>
        <v>0</v>
      </c>
      <c r="AP14" s="184">
        <f>AO14*'5'!$E$9</f>
        <v>0</v>
      </c>
      <c r="AQ14" s="184">
        <f>AO14*'5'!$E$10</f>
        <v>0</v>
      </c>
      <c r="AR14" s="184">
        <f t="shared" si="3"/>
        <v>0</v>
      </c>
    </row>
    <row r="15" spans="1:45" s="169" customFormat="1" ht="20.25" customHeight="1">
      <c r="A15" s="194"/>
      <c r="B15" s="201">
        <v>0</v>
      </c>
      <c r="C15" s="187"/>
      <c r="D15" s="202">
        <v>20000</v>
      </c>
      <c r="E15" s="168" t="s">
        <v>185</v>
      </c>
      <c r="G15" s="170">
        <v>13</v>
      </c>
      <c r="H15" s="174"/>
      <c r="I15" s="174"/>
      <c r="J15" s="175"/>
      <c r="K15" s="175"/>
      <c r="L15" s="176"/>
      <c r="M15" s="176"/>
      <c r="N15" s="176"/>
      <c r="O15" s="176"/>
      <c r="P15" s="176"/>
      <c r="Q15" s="177">
        <f>IF(R15="GIA NELLA DISPONIBILITÀ",0,IF(R15="DIRITTO DI SUPERFICIE",T15*'5'!$E$12,IF(R15="ACQUISTO",T15*'5'!$E$12*'5'!$E$13,0)))</f>
        <v>0</v>
      </c>
      <c r="R15" s="178"/>
      <c r="S15" s="175"/>
      <c r="T15" s="179"/>
      <c r="U15" s="179"/>
      <c r="V15" s="178"/>
      <c r="W15" s="177">
        <f>IF('5'!$E$8="NO",V15*T15,(T15*V15*(1-'5'!$E$86)))</f>
        <v>0</v>
      </c>
      <c r="X15" s="179"/>
      <c r="Y15" s="179"/>
      <c r="Z15" s="179"/>
      <c r="AA15" s="180">
        <f>IF('5'!$E$8="NO",Y15*X15,(X15*Y15)*(1-'5'!$E$86))</f>
        <v>0</v>
      </c>
      <c r="AB15" s="180">
        <f t="shared" si="4"/>
        <v>0</v>
      </c>
      <c r="AC15" s="180">
        <f>IF(X15&gt;0,((AI15*2)*'5'!$E$32*'13'!$C$22*365)+((AK15*2)*'5'!$E$41*'13'!$C$29*365),(((AI15*2)*'5'!$E$32*'13'!$C$22*365)+((AK15*2)*'5'!$E$41*'13'!$C$29*365))/2)</f>
        <v>0</v>
      </c>
      <c r="AD15" s="179"/>
      <c r="AE15" s="179"/>
      <c r="AF15" s="179"/>
      <c r="AG15" s="181">
        <f t="shared" si="5"/>
        <v>0</v>
      </c>
      <c r="AH15" s="182">
        <f t="shared" si="6"/>
        <v>0</v>
      </c>
      <c r="AI15" s="183"/>
      <c r="AJ15" s="184">
        <f>AI15*'5'!$E$31</f>
        <v>0</v>
      </c>
      <c r="AK15" s="183"/>
      <c r="AL15" s="184">
        <f>AK15*'5'!$E$40</f>
        <v>0</v>
      </c>
      <c r="AM15" s="184">
        <f t="shared" si="0"/>
        <v>0</v>
      </c>
      <c r="AN15" s="184">
        <f t="shared" si="1"/>
        <v>0</v>
      </c>
      <c r="AO15" s="184">
        <f t="shared" si="2"/>
        <v>0</v>
      </c>
      <c r="AP15" s="184">
        <f>AO15*'5'!$E$9</f>
        <v>0</v>
      </c>
      <c r="AQ15" s="184">
        <f>AO15*'5'!$E$10</f>
        <v>0</v>
      </c>
      <c r="AR15" s="184">
        <f t="shared" si="3"/>
        <v>0</v>
      </c>
    </row>
    <row r="16" spans="1:45" s="169" customFormat="1" ht="20.25" customHeight="1">
      <c r="A16" s="194"/>
      <c r="B16" s="201">
        <f>SIMULATORE!L7</f>
        <v>0</v>
      </c>
      <c r="C16" s="187"/>
      <c r="D16" s="202">
        <f>1000*D13</f>
        <v>300000</v>
      </c>
      <c r="E16" s="168" t="s">
        <v>186</v>
      </c>
      <c r="G16" s="170">
        <v>14</v>
      </c>
      <c r="H16" s="174"/>
      <c r="I16" s="174"/>
      <c r="J16" s="175"/>
      <c r="K16" s="175"/>
      <c r="L16" s="176"/>
      <c r="M16" s="176"/>
      <c r="N16" s="176"/>
      <c r="O16" s="176"/>
      <c r="P16" s="176"/>
      <c r="Q16" s="177">
        <f>IF(R16="GIA NELLA DISPONIBILITÀ",0,IF(R16="DIRITTO DI SUPERFICIE",T16*'5'!$E$12,IF(R16="ACQUISTO",T16*'5'!$E$12*'5'!$E$13,0)))</f>
        <v>0</v>
      </c>
      <c r="R16" s="178"/>
      <c r="S16" s="175"/>
      <c r="T16" s="179"/>
      <c r="U16" s="179"/>
      <c r="V16" s="178"/>
      <c r="W16" s="177">
        <f>IF('5'!$E$8="NO",V16*T16,(T16*V16*(1-'5'!$E$86)))</f>
        <v>0</v>
      </c>
      <c r="X16" s="179"/>
      <c r="Y16" s="179"/>
      <c r="Z16" s="179"/>
      <c r="AA16" s="180">
        <f>IF('5'!$E$8="NO",Y16*X16,(X16*Y16)*(1-'5'!$E$86))</f>
        <v>0</v>
      </c>
      <c r="AB16" s="180">
        <f t="shared" si="4"/>
        <v>0</v>
      </c>
      <c r="AC16" s="180">
        <f>IF(X16&gt;0,((AI16*2)*'5'!$E$32*'13'!$C$22*365)+((AK16*2)*'5'!$E$41*'13'!$C$29*365),(((AI16*2)*'5'!$E$32*'13'!$C$22*365)+((AK16*2)*'5'!$E$41*'13'!$C$29*365))/2)</f>
        <v>0</v>
      </c>
      <c r="AD16" s="179"/>
      <c r="AE16" s="179"/>
      <c r="AF16" s="179"/>
      <c r="AG16" s="181">
        <f t="shared" si="5"/>
        <v>0</v>
      </c>
      <c r="AH16" s="182">
        <f t="shared" si="6"/>
        <v>0</v>
      </c>
      <c r="AI16" s="183"/>
      <c r="AJ16" s="184">
        <f>AI16*'5'!$E$31</f>
        <v>0</v>
      </c>
      <c r="AK16" s="183"/>
      <c r="AL16" s="184">
        <f>AK16*'5'!$E$40</f>
        <v>0</v>
      </c>
      <c r="AM16" s="184">
        <f t="shared" si="0"/>
        <v>0</v>
      </c>
      <c r="AN16" s="184">
        <f t="shared" si="1"/>
        <v>0</v>
      </c>
      <c r="AO16" s="184">
        <f t="shared" si="2"/>
        <v>0</v>
      </c>
      <c r="AP16" s="184">
        <f>AO16*'5'!$E$9</f>
        <v>0</v>
      </c>
      <c r="AQ16" s="184">
        <f>AO16*'5'!$E$10</f>
        <v>0</v>
      </c>
      <c r="AR16" s="184">
        <f t="shared" si="3"/>
        <v>0</v>
      </c>
    </row>
    <row r="17" spans="1:44" s="169" customFormat="1" ht="20.25" customHeight="1">
      <c r="A17" s="194"/>
      <c r="B17" s="201">
        <f>SIMULATORE!E13*10</f>
        <v>0</v>
      </c>
      <c r="C17" s="187"/>
      <c r="D17" s="202">
        <v>4000</v>
      </c>
      <c r="E17" s="168" t="s">
        <v>187</v>
      </c>
      <c r="G17" s="170">
        <v>15</v>
      </c>
      <c r="H17" s="174"/>
      <c r="I17" s="174"/>
      <c r="J17" s="175"/>
      <c r="K17" s="175"/>
      <c r="L17" s="176"/>
      <c r="M17" s="176"/>
      <c r="N17" s="176"/>
      <c r="O17" s="176"/>
      <c r="P17" s="176"/>
      <c r="Q17" s="177">
        <f>IF(R17="GIA NELLA DISPONIBILITÀ",0,IF(R17="DIRITTO DI SUPERFICIE",T17*'5'!$E$12,IF(R17="ACQUISTO",T17*'5'!$E$12*'5'!$E$13,0)))</f>
        <v>0</v>
      </c>
      <c r="R17" s="178"/>
      <c r="S17" s="175"/>
      <c r="T17" s="179"/>
      <c r="U17" s="179"/>
      <c r="V17" s="178"/>
      <c r="W17" s="177">
        <f>IF('5'!$E$8="NO",V17*T17,(T17*V17*(1-'5'!$E$86)))</f>
        <v>0</v>
      </c>
      <c r="X17" s="179"/>
      <c r="Y17" s="179"/>
      <c r="Z17" s="179"/>
      <c r="AA17" s="180">
        <f>IF('5'!$E$8="NO",Y17*X17,(X17*Y17)*(1-'5'!$E$86))</f>
        <v>0</v>
      </c>
      <c r="AB17" s="180">
        <f t="shared" si="4"/>
        <v>0</v>
      </c>
      <c r="AC17" s="180">
        <f>IF(X17&gt;0,((AI17*2)*'5'!$E$32*'13'!$C$22*365)+((AK17*2)*'5'!$E$41*'13'!$C$29*365),(((AI17*2)*'5'!$E$32*'13'!$C$22*365)+((AK17*2)*'5'!$E$41*'13'!$C$29*365))/2)</f>
        <v>0</v>
      </c>
      <c r="AD17" s="179"/>
      <c r="AE17" s="179"/>
      <c r="AF17" s="179"/>
      <c r="AG17" s="181">
        <f t="shared" si="5"/>
        <v>0</v>
      </c>
      <c r="AH17" s="182">
        <f t="shared" si="6"/>
        <v>0</v>
      </c>
      <c r="AI17" s="183"/>
      <c r="AJ17" s="184">
        <f>AI17*'5'!$E$31</f>
        <v>0</v>
      </c>
      <c r="AK17" s="183"/>
      <c r="AL17" s="184">
        <f>AK17*'5'!$E$40</f>
        <v>0</v>
      </c>
      <c r="AM17" s="184">
        <f t="shared" si="0"/>
        <v>0</v>
      </c>
      <c r="AN17" s="184">
        <f t="shared" si="1"/>
        <v>0</v>
      </c>
      <c r="AO17" s="184">
        <f t="shared" si="2"/>
        <v>0</v>
      </c>
      <c r="AP17" s="184">
        <f>AO17*'5'!$E$9</f>
        <v>0</v>
      </c>
      <c r="AQ17" s="184">
        <f>AO17*'5'!$E$10</f>
        <v>0</v>
      </c>
      <c r="AR17" s="184">
        <f t="shared" si="3"/>
        <v>0</v>
      </c>
    </row>
    <row r="18" spans="1:44" s="169" customFormat="1" ht="20.25" customHeight="1">
      <c r="A18" s="194"/>
      <c r="B18" s="203">
        <v>0</v>
      </c>
      <c r="C18" s="187"/>
      <c r="D18" s="202">
        <v>1800</v>
      </c>
      <c r="E18" s="168" t="s">
        <v>188</v>
      </c>
      <c r="G18" s="170">
        <v>16</v>
      </c>
      <c r="H18" s="174"/>
      <c r="I18" s="174"/>
      <c r="J18" s="175"/>
      <c r="K18" s="175"/>
      <c r="L18" s="176"/>
      <c r="M18" s="176"/>
      <c r="N18" s="176"/>
      <c r="O18" s="176"/>
      <c r="P18" s="176"/>
      <c r="Q18" s="177">
        <f>IF(R18="GIA NELLA DISPONIBILITÀ",0,IF(R18="DIRITTO DI SUPERFICIE",T18*'5'!$E$12,IF(R18="ACQUISTO",T18*'5'!$E$12*'5'!$E$13,0)))</f>
        <v>0</v>
      </c>
      <c r="R18" s="178"/>
      <c r="S18" s="175"/>
      <c r="T18" s="179"/>
      <c r="U18" s="179"/>
      <c r="V18" s="178"/>
      <c r="W18" s="177">
        <f>IF('5'!$E$8="NO",V18*T18,(T18*V18*(1-'5'!$E$86)))</f>
        <v>0</v>
      </c>
      <c r="X18" s="179"/>
      <c r="Y18" s="179"/>
      <c r="Z18" s="179"/>
      <c r="AA18" s="180">
        <f>IF('5'!$E$8="NO",Y18*X18,(X18*Y18)*(1-'5'!$E$86))</f>
        <v>0</v>
      </c>
      <c r="AB18" s="180">
        <f t="shared" si="4"/>
        <v>0</v>
      </c>
      <c r="AC18" s="180">
        <f>IF(X18&gt;0,((AI18*2)*'5'!$E$32*'13'!$C$22*365)+((AK18*2)*'5'!$E$41*'13'!$C$29*365),(((AI18*2)*'5'!$E$32*'13'!$C$22*365)+((AK18*2)*'5'!$E$41*'13'!$C$29*365))/2)</f>
        <v>0</v>
      </c>
      <c r="AD18" s="179"/>
      <c r="AE18" s="179"/>
      <c r="AF18" s="179"/>
      <c r="AG18" s="181">
        <f t="shared" si="5"/>
        <v>0</v>
      </c>
      <c r="AH18" s="182">
        <f t="shared" si="6"/>
        <v>0</v>
      </c>
      <c r="AI18" s="183"/>
      <c r="AJ18" s="184">
        <f>AI18*'5'!$E$31</f>
        <v>0</v>
      </c>
      <c r="AK18" s="183"/>
      <c r="AL18" s="184">
        <f>AK18*'5'!$E$40</f>
        <v>0</v>
      </c>
      <c r="AM18" s="184">
        <f t="shared" si="0"/>
        <v>0</v>
      </c>
      <c r="AN18" s="184">
        <f t="shared" si="1"/>
        <v>0</v>
      </c>
      <c r="AO18" s="184">
        <f t="shared" si="2"/>
        <v>0</v>
      </c>
      <c r="AP18" s="184">
        <f>AO18*'5'!$E$9</f>
        <v>0</v>
      </c>
      <c r="AQ18" s="184">
        <f>AO18*'5'!$E$10</f>
        <v>0</v>
      </c>
      <c r="AR18" s="184">
        <f t="shared" si="3"/>
        <v>0</v>
      </c>
    </row>
    <row r="19" spans="1:44" s="169" customFormat="1" ht="20.25" customHeight="1">
      <c r="A19" s="190"/>
      <c r="B19" s="191"/>
      <c r="C19" s="187"/>
      <c r="D19" s="162"/>
      <c r="E19" s="168"/>
      <c r="G19" s="170">
        <v>17</v>
      </c>
      <c r="H19" s="174"/>
      <c r="I19" s="174"/>
      <c r="J19" s="175"/>
      <c r="K19" s="175"/>
      <c r="L19" s="176"/>
      <c r="M19" s="176"/>
      <c r="N19" s="176"/>
      <c r="O19" s="176"/>
      <c r="P19" s="176"/>
      <c r="Q19" s="177">
        <f>IF(R19="GIA NELLA DISPONIBILITÀ",0,IF(R19="DIRITTO DI SUPERFICIE",T19*'5'!$E$12,IF(R19="ACQUISTO",T19*'5'!$E$12*'5'!$E$13,0)))</f>
        <v>0</v>
      </c>
      <c r="R19" s="178"/>
      <c r="S19" s="175"/>
      <c r="T19" s="179"/>
      <c r="U19" s="179"/>
      <c r="V19" s="178"/>
      <c r="W19" s="177">
        <f>IF('5'!$E$8="NO",V19*T19,(T19*V19*(1-'5'!$E$86)))</f>
        <v>0</v>
      </c>
      <c r="X19" s="179"/>
      <c r="Y19" s="179"/>
      <c r="Z19" s="179"/>
      <c r="AA19" s="180">
        <f>IF('5'!$E$8="NO",Y19*X19,(X19*Y19)*(1-'5'!$E$86))</f>
        <v>0</v>
      </c>
      <c r="AB19" s="180">
        <f t="shared" si="4"/>
        <v>0</v>
      </c>
      <c r="AC19" s="180">
        <f>IF(X19&gt;0,((AI19*2)*'5'!$E$32*'13'!$C$22*365)+((AK19*2)*'5'!$E$41*'13'!$C$29*365),(((AI19*2)*'5'!$E$32*'13'!$C$22*365)+((AK19*2)*'5'!$E$41*'13'!$C$29*365))/2)</f>
        <v>0</v>
      </c>
      <c r="AD19" s="179"/>
      <c r="AE19" s="179"/>
      <c r="AF19" s="179"/>
      <c r="AG19" s="181">
        <f t="shared" si="5"/>
        <v>0</v>
      </c>
      <c r="AH19" s="182">
        <f t="shared" si="6"/>
        <v>0</v>
      </c>
      <c r="AI19" s="183"/>
      <c r="AJ19" s="184">
        <f>AI19*'5'!$E$31</f>
        <v>0</v>
      </c>
      <c r="AK19" s="183"/>
      <c r="AL19" s="184">
        <f>AK19*'5'!$E$40</f>
        <v>0</v>
      </c>
      <c r="AM19" s="184">
        <f t="shared" si="0"/>
        <v>0</v>
      </c>
      <c r="AN19" s="184">
        <f t="shared" si="1"/>
        <v>0</v>
      </c>
      <c r="AO19" s="184">
        <f t="shared" si="2"/>
        <v>0</v>
      </c>
      <c r="AP19" s="184">
        <f>AO19*'5'!$E$9</f>
        <v>0</v>
      </c>
      <c r="AQ19" s="184">
        <f>AO19*'5'!$E$10</f>
        <v>0</v>
      </c>
      <c r="AR19" s="184">
        <f t="shared" si="3"/>
        <v>0</v>
      </c>
    </row>
    <row r="20" spans="1:44" s="169" customFormat="1" ht="20.25" customHeight="1">
      <c r="A20" s="194"/>
      <c r="B20" s="204">
        <f>SIMULATORE!E15</f>
        <v>0</v>
      </c>
      <c r="C20" s="187"/>
      <c r="D20" s="162">
        <v>0</v>
      </c>
      <c r="E20" s="168" t="s">
        <v>189</v>
      </c>
      <c r="G20" s="170">
        <v>18</v>
      </c>
      <c r="H20" s="174"/>
      <c r="I20" s="174"/>
      <c r="J20" s="175"/>
      <c r="K20" s="175"/>
      <c r="L20" s="176"/>
      <c r="M20" s="176"/>
      <c r="N20" s="176"/>
      <c r="O20" s="176"/>
      <c r="P20" s="176"/>
      <c r="Q20" s="177">
        <f>IF(R20="GIA NELLA DISPONIBILITÀ",0,IF(R20="DIRITTO DI SUPERFICIE",T20*'5'!$E$12,IF(R20="ACQUISTO",T20*'5'!$E$12*'5'!$E$13,0)))</f>
        <v>0</v>
      </c>
      <c r="R20" s="178"/>
      <c r="S20" s="175"/>
      <c r="T20" s="179"/>
      <c r="U20" s="179"/>
      <c r="V20" s="178"/>
      <c r="W20" s="177">
        <f>IF('5'!$E$8="NO",V20*T20,(T20*V20*(1-'5'!$E$86)))</f>
        <v>0</v>
      </c>
      <c r="X20" s="179"/>
      <c r="Y20" s="179"/>
      <c r="Z20" s="179"/>
      <c r="AA20" s="180">
        <f>IF('5'!$E$8="NO",Y20*X20,(X20*Y20)*(1-'5'!$E$86))</f>
        <v>0</v>
      </c>
      <c r="AB20" s="180">
        <f t="shared" si="4"/>
        <v>0</v>
      </c>
      <c r="AC20" s="180">
        <f>IF(X20&gt;0,((AI20*2)*'5'!$E$32*'13'!$C$22*365)+((AK20*2)*'5'!$E$41*'13'!$C$29*365),(((AI20*2)*'5'!$E$32*'13'!$C$22*365)+((AK20*2)*'5'!$E$41*'13'!$C$29*365))/2)</f>
        <v>0</v>
      </c>
      <c r="AD20" s="179"/>
      <c r="AE20" s="179"/>
      <c r="AF20" s="179"/>
      <c r="AG20" s="181">
        <f t="shared" si="5"/>
        <v>0</v>
      </c>
      <c r="AH20" s="182">
        <f t="shared" si="6"/>
        <v>0</v>
      </c>
      <c r="AI20" s="183"/>
      <c r="AJ20" s="184">
        <f>AI20*'5'!$E$31</f>
        <v>0</v>
      </c>
      <c r="AK20" s="183"/>
      <c r="AL20" s="184">
        <f>AK20*'5'!$E$40</f>
        <v>0</v>
      </c>
      <c r="AM20" s="184">
        <f t="shared" si="0"/>
        <v>0</v>
      </c>
      <c r="AN20" s="184">
        <f t="shared" si="1"/>
        <v>0</v>
      </c>
      <c r="AO20" s="184">
        <f t="shared" si="2"/>
        <v>0</v>
      </c>
      <c r="AP20" s="184">
        <f>AO20*'5'!$E$9</f>
        <v>0</v>
      </c>
      <c r="AQ20" s="184">
        <f>AO20*'5'!$E$10</f>
        <v>0</v>
      </c>
      <c r="AR20" s="184">
        <f t="shared" si="3"/>
        <v>0</v>
      </c>
    </row>
    <row r="21" spans="1:44" s="169" customFormat="1" ht="20.25" customHeight="1">
      <c r="A21" s="190"/>
      <c r="B21" s="191"/>
      <c r="C21" s="187"/>
      <c r="D21" s="162"/>
      <c r="E21" s="168"/>
      <c r="G21" s="170">
        <v>19</v>
      </c>
      <c r="H21" s="174"/>
      <c r="I21" s="174"/>
      <c r="J21" s="175"/>
      <c r="K21" s="175"/>
      <c r="L21" s="176"/>
      <c r="M21" s="176"/>
      <c r="N21" s="176"/>
      <c r="O21" s="176"/>
      <c r="P21" s="176"/>
      <c r="Q21" s="177">
        <f>IF(R21="GIA NELLA DISPONIBILITÀ",0,IF(R21="DIRITTO DI SUPERFICIE",T21*'5'!$E$12,IF(R21="ACQUISTO",T21*'5'!$E$12*'5'!$E$13,0)))</f>
        <v>0</v>
      </c>
      <c r="R21" s="178"/>
      <c r="S21" s="175"/>
      <c r="T21" s="179"/>
      <c r="U21" s="179"/>
      <c r="V21" s="178"/>
      <c r="W21" s="177">
        <f>IF('5'!$E$8="NO",V21*T21,(T21*V21*(1-'5'!$E$86)))</f>
        <v>0</v>
      </c>
      <c r="X21" s="179"/>
      <c r="Y21" s="179"/>
      <c r="Z21" s="179"/>
      <c r="AA21" s="180">
        <f>IF('5'!$E$8="NO",Y21*X21,(X21*Y21)*(1-'5'!$E$86))</f>
        <v>0</v>
      </c>
      <c r="AB21" s="180">
        <f t="shared" si="4"/>
        <v>0</v>
      </c>
      <c r="AC21" s="180">
        <f>IF(X21&gt;0,((AI21*2)*'5'!$E$32*'13'!$C$22*365)+((AK21*2)*'5'!$E$41*'13'!$C$29*365),(((AI21*2)*'5'!$E$32*'13'!$C$22*365)+((AK21*2)*'5'!$E$41*'13'!$C$29*365))/2)</f>
        <v>0</v>
      </c>
      <c r="AD21" s="179"/>
      <c r="AE21" s="179"/>
      <c r="AF21" s="179"/>
      <c r="AG21" s="181">
        <f t="shared" si="5"/>
        <v>0</v>
      </c>
      <c r="AH21" s="182">
        <f t="shared" si="6"/>
        <v>0</v>
      </c>
      <c r="AI21" s="183"/>
      <c r="AJ21" s="184">
        <f>AI21*'5'!$E$31</f>
        <v>0</v>
      </c>
      <c r="AK21" s="183"/>
      <c r="AL21" s="184">
        <f>AK21*'5'!$E$40</f>
        <v>0</v>
      </c>
      <c r="AM21" s="184">
        <f t="shared" si="0"/>
        <v>0</v>
      </c>
      <c r="AN21" s="184">
        <f t="shared" si="1"/>
        <v>0</v>
      </c>
      <c r="AO21" s="184">
        <f t="shared" si="2"/>
        <v>0</v>
      </c>
      <c r="AP21" s="184">
        <f>AO21*'5'!$E$9</f>
        <v>0</v>
      </c>
      <c r="AQ21" s="184">
        <f>AO21*'5'!$E$10</f>
        <v>0</v>
      </c>
      <c r="AR21" s="184">
        <f t="shared" si="3"/>
        <v>0</v>
      </c>
    </row>
    <row r="22" spans="1:44" s="169" customFormat="1" ht="20.25" customHeight="1">
      <c r="A22" s="194"/>
      <c r="B22" s="204">
        <v>1</v>
      </c>
      <c r="C22" s="187"/>
      <c r="D22" s="162">
        <v>1</v>
      </c>
      <c r="E22" s="168" t="s">
        <v>191</v>
      </c>
      <c r="G22" s="170">
        <v>20</v>
      </c>
      <c r="H22" s="174"/>
      <c r="I22" s="174"/>
      <c r="J22" s="175"/>
      <c r="K22" s="175"/>
      <c r="L22" s="176"/>
      <c r="M22" s="176"/>
      <c r="N22" s="176"/>
      <c r="O22" s="176"/>
      <c r="P22" s="176"/>
      <c r="Q22" s="177">
        <f>IF(R22="GIA NELLA DISPONIBILITÀ",0,IF(R22="DIRITTO DI SUPERFICIE",T22*'5'!$E$12,IF(R22="ACQUISTO",T22*'5'!$E$12*'5'!$E$13,0)))</f>
        <v>0</v>
      </c>
      <c r="R22" s="178"/>
      <c r="S22" s="175"/>
      <c r="T22" s="179"/>
      <c r="U22" s="179"/>
      <c r="V22" s="178"/>
      <c r="W22" s="177">
        <f>IF('5'!$E$8="NO",V22*T22,(T22*V22*(1-'5'!$E$86)))</f>
        <v>0</v>
      </c>
      <c r="X22" s="179"/>
      <c r="Y22" s="179"/>
      <c r="Z22" s="179"/>
      <c r="AA22" s="180">
        <f>IF('5'!$E$8="NO",Y22*X22,(X22*Y22)*(1-'5'!$E$86))</f>
        <v>0</v>
      </c>
      <c r="AB22" s="180">
        <f t="shared" si="4"/>
        <v>0</v>
      </c>
      <c r="AC22" s="180">
        <f>IF(X22&gt;0,((AI22*2)*'5'!$E$32*'13'!$C$22*365)+((AK22*2)*'5'!$E$41*'13'!$C$29*365),(((AI22*2)*'5'!$E$32*'13'!$C$22*365)+((AK22*2)*'5'!$E$41*'13'!$C$29*365))/2)</f>
        <v>0</v>
      </c>
      <c r="AD22" s="179"/>
      <c r="AE22" s="179"/>
      <c r="AF22" s="179"/>
      <c r="AG22" s="181">
        <f t="shared" si="5"/>
        <v>0</v>
      </c>
      <c r="AH22" s="182">
        <f t="shared" si="6"/>
        <v>0</v>
      </c>
      <c r="AI22" s="183"/>
      <c r="AJ22" s="184">
        <f>AI22*'5'!$E$31</f>
        <v>0</v>
      </c>
      <c r="AK22" s="183"/>
      <c r="AL22" s="184">
        <f>AK22*'5'!$E$40</f>
        <v>0</v>
      </c>
      <c r="AM22" s="184">
        <f t="shared" si="0"/>
        <v>0</v>
      </c>
      <c r="AN22" s="184">
        <f t="shared" si="1"/>
        <v>0</v>
      </c>
      <c r="AO22" s="184">
        <f t="shared" si="2"/>
        <v>0</v>
      </c>
      <c r="AP22" s="184">
        <f>AO22*'5'!$E$9</f>
        <v>0</v>
      </c>
      <c r="AQ22" s="184">
        <f>AO22*'5'!$E$10</f>
        <v>0</v>
      </c>
      <c r="AR22" s="184">
        <f t="shared" si="3"/>
        <v>0</v>
      </c>
    </row>
    <row r="23" spans="1:44" s="169" customFormat="1" ht="20.25" customHeight="1">
      <c r="A23" s="194"/>
      <c r="B23" s="204">
        <v>2</v>
      </c>
      <c r="C23" s="187"/>
      <c r="D23" s="162">
        <v>2</v>
      </c>
      <c r="E23" s="168" t="s">
        <v>192</v>
      </c>
      <c r="G23" s="170">
        <v>21</v>
      </c>
      <c r="H23" s="174"/>
      <c r="I23" s="174"/>
      <c r="J23" s="175"/>
      <c r="K23" s="175"/>
      <c r="L23" s="176"/>
      <c r="M23" s="176"/>
      <c r="N23" s="176"/>
      <c r="O23" s="176"/>
      <c r="P23" s="176"/>
      <c r="Q23" s="177">
        <f>IF(R23="GIA NELLA DISPONIBILITÀ",0,IF(R23="DIRITTO DI SUPERFICIE",T23*'5'!$E$12,IF(R23="ACQUISTO",T23*'5'!$E$12*'5'!$E$13,0)))</f>
        <v>0</v>
      </c>
      <c r="R23" s="178"/>
      <c r="S23" s="175"/>
      <c r="T23" s="179"/>
      <c r="U23" s="179"/>
      <c r="V23" s="178"/>
      <c r="W23" s="177">
        <f>IF('5'!$E$8="NO",V23*T23,(T23*V23*(1-'5'!$E$86)))</f>
        <v>0</v>
      </c>
      <c r="X23" s="179"/>
      <c r="Y23" s="179"/>
      <c r="Z23" s="179"/>
      <c r="AA23" s="180">
        <f>IF('5'!$E$8="NO",Y23*X23,(X23*Y23)*(1-'5'!$E$86))</f>
        <v>0</v>
      </c>
      <c r="AB23" s="180">
        <f t="shared" si="4"/>
        <v>0</v>
      </c>
      <c r="AC23" s="180">
        <f>IF(X23&gt;0,((AI23*2)*'5'!$E$32*'13'!$C$22*365)+((AK23*2)*'5'!$E$41*'13'!$C$29*365),(((AI23*2)*'5'!$E$32*'13'!$C$22*365)+((AK23*2)*'5'!$E$41*'13'!$C$29*365))/2)</f>
        <v>0</v>
      </c>
      <c r="AD23" s="179"/>
      <c r="AE23" s="179"/>
      <c r="AF23" s="179"/>
      <c r="AG23" s="181">
        <f t="shared" si="5"/>
        <v>0</v>
      </c>
      <c r="AH23" s="182">
        <f t="shared" si="6"/>
        <v>0</v>
      </c>
      <c r="AI23" s="183"/>
      <c r="AJ23" s="184">
        <f>AI23*'5'!$E$31</f>
        <v>0</v>
      </c>
      <c r="AK23" s="183"/>
      <c r="AL23" s="184">
        <f>AK23*'5'!$E$40</f>
        <v>0</v>
      </c>
      <c r="AM23" s="184">
        <f t="shared" si="0"/>
        <v>0</v>
      </c>
      <c r="AN23" s="184">
        <f t="shared" si="1"/>
        <v>0</v>
      </c>
      <c r="AO23" s="184">
        <f t="shared" si="2"/>
        <v>0</v>
      </c>
      <c r="AP23" s="184">
        <f>AO23*'5'!$E$9</f>
        <v>0</v>
      </c>
      <c r="AQ23" s="184">
        <f>AO23*'5'!$E$10</f>
        <v>0</v>
      </c>
      <c r="AR23" s="184">
        <f t="shared" si="3"/>
        <v>0</v>
      </c>
    </row>
    <row r="24" spans="1:44" s="169" customFormat="1" ht="20.25" customHeight="1">
      <c r="A24" s="190"/>
      <c r="B24" s="191"/>
      <c r="C24" s="187"/>
      <c r="D24" s="162"/>
      <c r="E24" s="168"/>
      <c r="G24" s="170">
        <v>22</v>
      </c>
      <c r="H24" s="174"/>
      <c r="I24" s="174"/>
      <c r="J24" s="175"/>
      <c r="K24" s="175"/>
      <c r="L24" s="176"/>
      <c r="M24" s="176"/>
      <c r="N24" s="176"/>
      <c r="O24" s="176"/>
      <c r="P24" s="176"/>
      <c r="Q24" s="177">
        <f>IF(R24="GIA NELLA DISPONIBILITÀ",0,IF(R24="DIRITTO DI SUPERFICIE",T24*'5'!$E$12,IF(R24="ACQUISTO",T24*'5'!$E$12*'5'!$E$13,0)))</f>
        <v>0</v>
      </c>
      <c r="R24" s="178"/>
      <c r="S24" s="175"/>
      <c r="T24" s="179"/>
      <c r="U24" s="179"/>
      <c r="V24" s="178"/>
      <c r="W24" s="177">
        <f>IF('5'!$E$8="NO",V24*T24,(T24*V24*(1-'5'!$E$86)))</f>
        <v>0</v>
      </c>
      <c r="X24" s="179"/>
      <c r="Y24" s="179"/>
      <c r="Z24" s="179"/>
      <c r="AA24" s="180">
        <f>IF('5'!$E$8="NO",Y24*X24,(X24*Y24)*(1-'5'!$E$86))</f>
        <v>0</v>
      </c>
      <c r="AB24" s="180">
        <f t="shared" si="4"/>
        <v>0</v>
      </c>
      <c r="AC24" s="180">
        <f>IF(X24&gt;0,((AI24*2)*'5'!$E$32*'13'!$C$22*365)+((AK24*2)*'5'!$E$41*'13'!$C$29*365),(((AI24*2)*'5'!$E$32*'13'!$C$22*365)+((AK24*2)*'5'!$E$41*'13'!$C$29*365))/2)</f>
        <v>0</v>
      </c>
      <c r="AD24" s="179"/>
      <c r="AE24" s="179"/>
      <c r="AF24" s="179"/>
      <c r="AG24" s="181">
        <f t="shared" si="5"/>
        <v>0</v>
      </c>
      <c r="AH24" s="182">
        <f t="shared" si="6"/>
        <v>0</v>
      </c>
      <c r="AI24" s="183"/>
      <c r="AJ24" s="184">
        <f>AI24*'5'!$E$31</f>
        <v>0</v>
      </c>
      <c r="AK24" s="183"/>
      <c r="AL24" s="184">
        <f>AK24*'5'!$E$40</f>
        <v>0</v>
      </c>
      <c r="AM24" s="184">
        <f t="shared" si="0"/>
        <v>0</v>
      </c>
      <c r="AN24" s="184">
        <f t="shared" si="1"/>
        <v>0</v>
      </c>
      <c r="AO24" s="184">
        <f t="shared" si="2"/>
        <v>0</v>
      </c>
      <c r="AP24" s="184">
        <f>AO24*'5'!$E$9</f>
        <v>0</v>
      </c>
      <c r="AQ24" s="184">
        <f>AO24*'5'!$E$10</f>
        <v>0</v>
      </c>
      <c r="AR24" s="184">
        <f t="shared" si="3"/>
        <v>0</v>
      </c>
    </row>
    <row r="25" spans="1:44" s="169" customFormat="1" ht="20.25" customHeight="1">
      <c r="A25" s="194"/>
      <c r="B25" s="205">
        <f>'2'!C7</f>
        <v>0.8</v>
      </c>
      <c r="C25" s="187"/>
      <c r="D25" s="206">
        <v>0.3</v>
      </c>
      <c r="E25" s="168" t="s">
        <v>194</v>
      </c>
      <c r="G25" s="170">
        <v>23</v>
      </c>
      <c r="H25" s="174"/>
      <c r="I25" s="174"/>
      <c r="J25" s="175"/>
      <c r="K25" s="175"/>
      <c r="L25" s="176"/>
      <c r="M25" s="176"/>
      <c r="N25" s="176"/>
      <c r="O25" s="176"/>
      <c r="P25" s="176"/>
      <c r="Q25" s="177">
        <f>IF(R25="GIA NELLA DISPONIBILITÀ",0,IF(R25="DIRITTO DI SUPERFICIE",T25*'5'!$E$12,IF(R25="ACQUISTO",T25*'5'!$E$12*'5'!$E$13,0)))</f>
        <v>0</v>
      </c>
      <c r="R25" s="178"/>
      <c r="S25" s="175"/>
      <c r="T25" s="179"/>
      <c r="U25" s="179"/>
      <c r="V25" s="178"/>
      <c r="W25" s="177">
        <f>IF('5'!$E$8="NO",V25*T25,(T25*V25*(1-'5'!$E$86)))</f>
        <v>0</v>
      </c>
      <c r="X25" s="179"/>
      <c r="Y25" s="179"/>
      <c r="Z25" s="179"/>
      <c r="AA25" s="180">
        <f>IF('5'!$E$8="NO",Y25*X25,(X25*Y25)*(1-'5'!$E$86))</f>
        <v>0</v>
      </c>
      <c r="AB25" s="180">
        <f t="shared" si="4"/>
        <v>0</v>
      </c>
      <c r="AC25" s="180">
        <f>IF(X25&gt;0,((AI25*2)*'5'!$E$32*'13'!$C$22*365)+((AK25*2)*'5'!$E$41*'13'!$C$29*365),(((AI25*2)*'5'!$E$32*'13'!$C$22*365)+((AK25*2)*'5'!$E$41*'13'!$C$29*365))/2)</f>
        <v>0</v>
      </c>
      <c r="AD25" s="179"/>
      <c r="AE25" s="179"/>
      <c r="AF25" s="179"/>
      <c r="AG25" s="181">
        <f t="shared" si="5"/>
        <v>0</v>
      </c>
      <c r="AH25" s="182">
        <f t="shared" si="6"/>
        <v>0</v>
      </c>
      <c r="AI25" s="183"/>
      <c r="AJ25" s="184">
        <f>AI25*'5'!$E$31</f>
        <v>0</v>
      </c>
      <c r="AK25" s="183"/>
      <c r="AL25" s="184">
        <f>AK25*'5'!$E$40</f>
        <v>0</v>
      </c>
      <c r="AM25" s="184">
        <f t="shared" si="0"/>
        <v>0</v>
      </c>
      <c r="AN25" s="184">
        <f t="shared" si="1"/>
        <v>0</v>
      </c>
      <c r="AO25" s="184">
        <f t="shared" si="2"/>
        <v>0</v>
      </c>
      <c r="AP25" s="184">
        <f>AO25*'5'!$E$9</f>
        <v>0</v>
      </c>
      <c r="AQ25" s="184">
        <f>AO25*'5'!$E$10</f>
        <v>0</v>
      </c>
      <c r="AR25" s="184">
        <f t="shared" si="3"/>
        <v>0</v>
      </c>
    </row>
    <row r="26" spans="1:44" s="169" customFormat="1" ht="20.25" customHeight="1">
      <c r="A26" s="194"/>
      <c r="B26" s="205">
        <f>'2'!C7</f>
        <v>0.8</v>
      </c>
      <c r="C26" s="187"/>
      <c r="D26" s="206">
        <v>0.65</v>
      </c>
      <c r="E26" s="168" t="s">
        <v>195</v>
      </c>
      <c r="G26" s="170">
        <v>24</v>
      </c>
      <c r="H26" s="174"/>
      <c r="I26" s="174"/>
      <c r="J26" s="175"/>
      <c r="K26" s="175"/>
      <c r="L26" s="176"/>
      <c r="M26" s="176"/>
      <c r="N26" s="176"/>
      <c r="O26" s="176"/>
      <c r="P26" s="176"/>
      <c r="Q26" s="177">
        <f>IF(R26="GIA NELLA DISPONIBILITÀ",0,IF(R26="DIRITTO DI SUPERFICIE",T26*'5'!$E$12,IF(R26="ACQUISTO",T26*'5'!$E$12*'5'!$E$13,0)))</f>
        <v>0</v>
      </c>
      <c r="R26" s="178"/>
      <c r="S26" s="175"/>
      <c r="T26" s="179"/>
      <c r="U26" s="179"/>
      <c r="V26" s="178"/>
      <c r="W26" s="177">
        <f>IF('5'!$E$8="NO",V26*T26,(T26*V26*(1-'5'!$E$86)))</f>
        <v>0</v>
      </c>
      <c r="X26" s="179"/>
      <c r="Y26" s="179"/>
      <c r="Z26" s="179"/>
      <c r="AA26" s="180">
        <f>IF('5'!$E$8="NO",Y26*X26,(X26*Y26)*(1-'5'!$E$86))</f>
        <v>0</v>
      </c>
      <c r="AB26" s="180">
        <f t="shared" si="4"/>
        <v>0</v>
      </c>
      <c r="AC26" s="180">
        <f>IF(X26&gt;0,((AI26*2)*'5'!$E$32*'13'!$C$22*365)+((AK26*2)*'5'!$E$41*'13'!$C$29*365),(((AI26*2)*'5'!$E$32*'13'!$C$22*365)+((AK26*2)*'5'!$E$41*'13'!$C$29*365))/2)</f>
        <v>0</v>
      </c>
      <c r="AD26" s="179"/>
      <c r="AE26" s="179"/>
      <c r="AF26" s="179"/>
      <c r="AG26" s="181">
        <f t="shared" si="5"/>
        <v>0</v>
      </c>
      <c r="AH26" s="182">
        <f t="shared" si="6"/>
        <v>0</v>
      </c>
      <c r="AI26" s="183"/>
      <c r="AJ26" s="184">
        <f>AI26*'5'!$E$31</f>
        <v>0</v>
      </c>
      <c r="AK26" s="183"/>
      <c r="AL26" s="184">
        <f>AK26*'5'!$E$40</f>
        <v>0</v>
      </c>
      <c r="AM26" s="184">
        <f t="shared" si="0"/>
        <v>0</v>
      </c>
      <c r="AN26" s="184">
        <f t="shared" si="1"/>
        <v>0</v>
      </c>
      <c r="AO26" s="184">
        <f t="shared" si="2"/>
        <v>0</v>
      </c>
      <c r="AP26" s="184">
        <f>AO26*'5'!$E$9</f>
        <v>0</v>
      </c>
      <c r="AQ26" s="184">
        <f>AO26*'5'!$E$10</f>
        <v>0</v>
      </c>
      <c r="AR26" s="184">
        <f t="shared" si="3"/>
        <v>0</v>
      </c>
    </row>
    <row r="27" spans="1:44" s="169" customFormat="1" ht="20.25" customHeight="1">
      <c r="A27" s="190"/>
      <c r="B27" s="191"/>
      <c r="C27" s="187"/>
      <c r="D27" s="162"/>
      <c r="E27" s="168"/>
      <c r="G27" s="170">
        <v>25</v>
      </c>
      <c r="H27" s="174"/>
      <c r="I27" s="174"/>
      <c r="J27" s="175"/>
      <c r="K27" s="175"/>
      <c r="L27" s="176"/>
      <c r="M27" s="176"/>
      <c r="N27" s="176"/>
      <c r="O27" s="176"/>
      <c r="P27" s="176"/>
      <c r="Q27" s="177">
        <f>IF(R27="GIA NELLA DISPONIBILITÀ",0,IF(R27="DIRITTO DI SUPERFICIE",T27*'5'!$E$12,IF(R27="ACQUISTO",T27*'5'!$E$12*'5'!$E$13,0)))</f>
        <v>0</v>
      </c>
      <c r="R27" s="178"/>
      <c r="S27" s="175"/>
      <c r="T27" s="179"/>
      <c r="U27" s="179"/>
      <c r="V27" s="178"/>
      <c r="W27" s="177">
        <f>IF('5'!$E$8="NO",V27*T27,(T27*V27*(1-'5'!$E$86)))</f>
        <v>0</v>
      </c>
      <c r="X27" s="179"/>
      <c r="Y27" s="179"/>
      <c r="Z27" s="179"/>
      <c r="AA27" s="180">
        <f>IF('5'!$E$8="NO",Y27*X27,(X27*Y27)*(1-'5'!$E$86))</f>
        <v>0</v>
      </c>
      <c r="AB27" s="180">
        <f t="shared" si="4"/>
        <v>0</v>
      </c>
      <c r="AC27" s="180">
        <f>IF(X27&gt;0,((AI27*2)*'5'!$E$32*'13'!$C$22*365)+((AK27*2)*'5'!$E$41*'13'!$C$29*365),(((AI27*2)*'5'!$E$32*'13'!$C$22*365)+((AK27*2)*'5'!$E$41*'13'!$C$29*365))/2)</f>
        <v>0</v>
      </c>
      <c r="AD27" s="179"/>
      <c r="AE27" s="179"/>
      <c r="AF27" s="179"/>
      <c r="AG27" s="181">
        <f t="shared" si="5"/>
        <v>0</v>
      </c>
      <c r="AH27" s="182">
        <f t="shared" si="6"/>
        <v>0</v>
      </c>
      <c r="AI27" s="183"/>
      <c r="AJ27" s="184">
        <f>AI27*'5'!$E$31</f>
        <v>0</v>
      </c>
      <c r="AK27" s="183"/>
      <c r="AL27" s="184">
        <f>AK27*'5'!$E$40</f>
        <v>0</v>
      </c>
      <c r="AM27" s="184">
        <f t="shared" si="0"/>
        <v>0</v>
      </c>
      <c r="AN27" s="184">
        <f t="shared" si="1"/>
        <v>0</v>
      </c>
      <c r="AO27" s="184">
        <f t="shared" si="2"/>
        <v>0</v>
      </c>
      <c r="AP27" s="184">
        <f>AO27*'5'!$E$9</f>
        <v>0</v>
      </c>
      <c r="AQ27" s="184">
        <f>AO27*'5'!$E$10</f>
        <v>0</v>
      </c>
      <c r="AR27" s="184">
        <f t="shared" si="3"/>
        <v>0</v>
      </c>
    </row>
    <row r="28" spans="1:44" s="169" customFormat="1" ht="20.25" customHeight="1">
      <c r="A28" s="194"/>
      <c r="B28" s="207">
        <f>SIMULATORE!E11</f>
        <v>0.33</v>
      </c>
      <c r="C28" s="187"/>
      <c r="D28" s="208">
        <v>0.28000000000000003</v>
      </c>
      <c r="E28" s="168" t="s">
        <v>197</v>
      </c>
      <c r="G28" s="170">
        <v>26</v>
      </c>
      <c r="H28" s="174"/>
      <c r="I28" s="174"/>
      <c r="J28" s="175"/>
      <c r="K28" s="175"/>
      <c r="L28" s="176"/>
      <c r="M28" s="176"/>
      <c r="N28" s="176"/>
      <c r="O28" s="176"/>
      <c r="P28" s="176"/>
      <c r="Q28" s="177">
        <f>IF(R28="GIA NELLA DISPONIBILITÀ",0,IF(R28="DIRITTO DI SUPERFICIE",T28*'5'!$E$12,IF(R28="ACQUISTO",T28*'5'!$E$12*'5'!$E$13,0)))</f>
        <v>0</v>
      </c>
      <c r="R28" s="178"/>
      <c r="S28" s="175"/>
      <c r="T28" s="179"/>
      <c r="U28" s="179"/>
      <c r="V28" s="178"/>
      <c r="W28" s="177">
        <f>IF('5'!$E$8="NO",V28*T28,(T28*V28*(1-'5'!$E$86)))</f>
        <v>0</v>
      </c>
      <c r="X28" s="179"/>
      <c r="Y28" s="179"/>
      <c r="Z28" s="179"/>
      <c r="AA28" s="180">
        <f>IF('5'!$E$8="NO",Y28*X28,(X28*Y28)*(1-'5'!$E$86))</f>
        <v>0</v>
      </c>
      <c r="AB28" s="180">
        <f t="shared" si="4"/>
        <v>0</v>
      </c>
      <c r="AC28" s="180">
        <f>IF(X28&gt;0,((AI28*2)*'5'!$E$32*'13'!$C$22*365)+((AK28*2)*'5'!$E$41*'13'!$C$29*365),(((AI28*2)*'5'!$E$32*'13'!$C$22*365)+((AK28*2)*'5'!$E$41*'13'!$C$29*365))/2)</f>
        <v>0</v>
      </c>
      <c r="AD28" s="179"/>
      <c r="AE28" s="179"/>
      <c r="AF28" s="179"/>
      <c r="AG28" s="181">
        <f t="shared" si="5"/>
        <v>0</v>
      </c>
      <c r="AH28" s="182">
        <f t="shared" si="6"/>
        <v>0</v>
      </c>
      <c r="AI28" s="183"/>
      <c r="AJ28" s="184">
        <f>AI28*'5'!$E$31</f>
        <v>0</v>
      </c>
      <c r="AK28" s="183"/>
      <c r="AL28" s="184">
        <f>AK28*'5'!$E$40</f>
        <v>0</v>
      </c>
      <c r="AM28" s="184">
        <f t="shared" si="0"/>
        <v>0</v>
      </c>
      <c r="AN28" s="184">
        <f t="shared" si="1"/>
        <v>0</v>
      </c>
      <c r="AO28" s="184">
        <f t="shared" si="2"/>
        <v>0</v>
      </c>
      <c r="AP28" s="184">
        <f>AO28*'5'!$E$9</f>
        <v>0</v>
      </c>
      <c r="AQ28" s="184">
        <f>AO28*'5'!$E$10</f>
        <v>0</v>
      </c>
      <c r="AR28" s="184">
        <f t="shared" si="3"/>
        <v>0</v>
      </c>
    </row>
    <row r="29" spans="1:44" s="169" customFormat="1" ht="20.25" customHeight="1">
      <c r="A29" s="194"/>
      <c r="B29" s="207">
        <f>'2'!C5</f>
        <v>0.1</v>
      </c>
      <c r="C29" s="187"/>
      <c r="D29" s="208">
        <v>0.09</v>
      </c>
      <c r="E29" s="168" t="s">
        <v>198</v>
      </c>
      <c r="G29" s="170">
        <v>27</v>
      </c>
      <c r="H29" s="174"/>
      <c r="I29" s="174"/>
      <c r="J29" s="175"/>
      <c r="K29" s="175"/>
      <c r="L29" s="176"/>
      <c r="M29" s="176"/>
      <c r="N29" s="176"/>
      <c r="O29" s="176"/>
      <c r="P29" s="176"/>
      <c r="Q29" s="177">
        <f>IF(R29="GIA NELLA DISPONIBILITÀ",0,IF(R29="DIRITTO DI SUPERFICIE",T29*'5'!$E$12,IF(R29="ACQUISTO",T29*'5'!$E$12*'5'!$E$13,0)))</f>
        <v>0</v>
      </c>
      <c r="R29" s="178"/>
      <c r="S29" s="175"/>
      <c r="T29" s="179"/>
      <c r="U29" s="179"/>
      <c r="V29" s="178"/>
      <c r="W29" s="177">
        <f>IF('5'!$E$8="NO",V29*T29,(T29*V29*(1-'5'!$E$86)))</f>
        <v>0</v>
      </c>
      <c r="X29" s="179"/>
      <c r="Y29" s="179"/>
      <c r="Z29" s="179"/>
      <c r="AA29" s="180">
        <f>IF('5'!$E$8="NO",Y29*X29,(X29*Y29)*(1-'5'!$E$86))</f>
        <v>0</v>
      </c>
      <c r="AB29" s="180">
        <f t="shared" si="4"/>
        <v>0</v>
      </c>
      <c r="AC29" s="180">
        <f>IF(X29&gt;0,((AI29*2)*'5'!$E$32*'13'!$C$22*365)+((AK29*2)*'5'!$E$41*'13'!$C$29*365),(((AI29*2)*'5'!$E$32*'13'!$C$22*365)+((AK29*2)*'5'!$E$41*'13'!$C$29*365))/2)</f>
        <v>0</v>
      </c>
      <c r="AD29" s="179"/>
      <c r="AE29" s="179"/>
      <c r="AF29" s="179"/>
      <c r="AG29" s="181">
        <f t="shared" si="5"/>
        <v>0</v>
      </c>
      <c r="AH29" s="182">
        <f t="shared" si="6"/>
        <v>0</v>
      </c>
      <c r="AI29" s="183"/>
      <c r="AJ29" s="184">
        <f>AI29*'5'!$E$31</f>
        <v>0</v>
      </c>
      <c r="AK29" s="183"/>
      <c r="AL29" s="184">
        <f>AK29*'5'!$E$40</f>
        <v>0</v>
      </c>
      <c r="AM29" s="184">
        <f t="shared" si="0"/>
        <v>0</v>
      </c>
      <c r="AN29" s="184">
        <f t="shared" si="1"/>
        <v>0</v>
      </c>
      <c r="AO29" s="184">
        <f t="shared" si="2"/>
        <v>0</v>
      </c>
      <c r="AP29" s="184">
        <f>AO29*'5'!$E$9</f>
        <v>0</v>
      </c>
      <c r="AQ29" s="184">
        <f>AO29*'5'!$E$10</f>
        <v>0</v>
      </c>
      <c r="AR29" s="184">
        <f t="shared" si="3"/>
        <v>0</v>
      </c>
    </row>
    <row r="30" spans="1:44" s="169" customFormat="1" ht="20.25" customHeight="1">
      <c r="A30" s="194"/>
      <c r="B30" s="207">
        <v>0.14000000000000001</v>
      </c>
      <c r="C30" s="187"/>
      <c r="D30" s="208">
        <v>0.14000000000000001</v>
      </c>
      <c r="E30" s="168" t="s">
        <v>199</v>
      </c>
      <c r="G30" s="170">
        <v>28</v>
      </c>
      <c r="H30" s="174"/>
      <c r="I30" s="174"/>
      <c r="J30" s="175"/>
      <c r="K30" s="175"/>
      <c r="L30" s="176"/>
      <c r="M30" s="176"/>
      <c r="N30" s="176"/>
      <c r="O30" s="176"/>
      <c r="P30" s="176"/>
      <c r="Q30" s="177">
        <f>IF(R30="GIA NELLA DISPONIBILITÀ",0,IF(R30="DIRITTO DI SUPERFICIE",T30*'5'!$E$12,IF(R30="ACQUISTO",T30*'5'!$E$12*'5'!$E$13,0)))</f>
        <v>0</v>
      </c>
      <c r="R30" s="178"/>
      <c r="S30" s="175"/>
      <c r="T30" s="179"/>
      <c r="U30" s="179"/>
      <c r="V30" s="178"/>
      <c r="W30" s="177">
        <f>IF('5'!$E$8="NO",V30*T30,(T30*V30*(1-'5'!$E$86)))</f>
        <v>0</v>
      </c>
      <c r="X30" s="179"/>
      <c r="Y30" s="179"/>
      <c r="Z30" s="179"/>
      <c r="AA30" s="180">
        <f>IF('5'!$E$8="NO",Y30*X30,(X30*Y30)*(1-'5'!$E$86))</f>
        <v>0</v>
      </c>
      <c r="AB30" s="180">
        <f t="shared" si="4"/>
        <v>0</v>
      </c>
      <c r="AC30" s="180">
        <f>IF(X30&gt;0,((AI30*2)*'5'!$E$32*'13'!$C$22*365)+((AK30*2)*'5'!$E$41*'13'!$C$29*365),(((AI30*2)*'5'!$E$32*'13'!$C$22*365)+((AK30*2)*'5'!$E$41*'13'!$C$29*365))/2)</f>
        <v>0</v>
      </c>
      <c r="AD30" s="179"/>
      <c r="AE30" s="179"/>
      <c r="AF30" s="179"/>
      <c r="AG30" s="181">
        <f t="shared" si="5"/>
        <v>0</v>
      </c>
      <c r="AH30" s="182">
        <f t="shared" si="6"/>
        <v>0</v>
      </c>
      <c r="AI30" s="183"/>
      <c r="AJ30" s="184">
        <f>AI30*'5'!$E$31</f>
        <v>0</v>
      </c>
      <c r="AK30" s="183"/>
      <c r="AL30" s="184">
        <f>AK30*'5'!$E$40</f>
        <v>0</v>
      </c>
      <c r="AM30" s="184">
        <f t="shared" si="0"/>
        <v>0</v>
      </c>
      <c r="AN30" s="184">
        <f t="shared" si="1"/>
        <v>0</v>
      </c>
      <c r="AO30" s="184">
        <f t="shared" si="2"/>
        <v>0</v>
      </c>
      <c r="AP30" s="184">
        <f>AO30*'5'!$E$9</f>
        <v>0</v>
      </c>
      <c r="AQ30" s="184">
        <f>AO30*'5'!$E$10</f>
        <v>0</v>
      </c>
      <c r="AR30" s="184">
        <f t="shared" si="3"/>
        <v>0</v>
      </c>
    </row>
    <row r="31" spans="1:44" s="169" customFormat="1" ht="20.25" customHeight="1">
      <c r="A31" s="194"/>
      <c r="B31" s="207">
        <v>0.5</v>
      </c>
      <c r="C31" s="187"/>
      <c r="D31" s="208">
        <v>0.5</v>
      </c>
      <c r="E31" s="168" t="s">
        <v>200</v>
      </c>
      <c r="G31" s="170">
        <v>29</v>
      </c>
      <c r="H31" s="174"/>
      <c r="I31" s="174"/>
      <c r="J31" s="175"/>
      <c r="K31" s="175"/>
      <c r="L31" s="176"/>
      <c r="M31" s="176"/>
      <c r="N31" s="176"/>
      <c r="O31" s="176"/>
      <c r="P31" s="176"/>
      <c r="Q31" s="177">
        <f>IF(R31="GIA NELLA DISPONIBILITÀ",0,IF(R31="DIRITTO DI SUPERFICIE",T31*'5'!$E$12,IF(R31="ACQUISTO",T31*'5'!$E$12*'5'!$E$13,0)))</f>
        <v>0</v>
      </c>
      <c r="R31" s="178"/>
      <c r="S31" s="175"/>
      <c r="T31" s="179"/>
      <c r="U31" s="179"/>
      <c r="V31" s="178"/>
      <c r="W31" s="177">
        <f>IF('5'!$E$8="NO",V31*T31,(T31*V31*(1-'5'!$E$86)))</f>
        <v>0</v>
      </c>
      <c r="X31" s="179"/>
      <c r="Y31" s="179"/>
      <c r="Z31" s="179"/>
      <c r="AA31" s="180">
        <f>IF('5'!$E$8="NO",Y31*X31,(X31*Y31)*(1-'5'!$E$86))</f>
        <v>0</v>
      </c>
      <c r="AB31" s="180">
        <f t="shared" si="4"/>
        <v>0</v>
      </c>
      <c r="AC31" s="180">
        <f>IF(X31&gt;0,((AI31*2)*'5'!$E$32*'13'!$C$22*365)+((AK31*2)*'5'!$E$41*'13'!$C$29*365),(((AI31*2)*'5'!$E$32*'13'!$C$22*365)+((AK31*2)*'5'!$E$41*'13'!$C$29*365))/2)</f>
        <v>0</v>
      </c>
      <c r="AD31" s="179"/>
      <c r="AE31" s="179"/>
      <c r="AF31" s="179"/>
      <c r="AG31" s="181">
        <f t="shared" si="5"/>
        <v>0</v>
      </c>
      <c r="AH31" s="182">
        <f t="shared" si="6"/>
        <v>0</v>
      </c>
      <c r="AI31" s="183"/>
      <c r="AJ31" s="184">
        <f>AI31*'5'!$E$31</f>
        <v>0</v>
      </c>
      <c r="AK31" s="183"/>
      <c r="AL31" s="184">
        <f>AK31*'5'!$E$40</f>
        <v>0</v>
      </c>
      <c r="AM31" s="184">
        <f t="shared" si="0"/>
        <v>0</v>
      </c>
      <c r="AN31" s="184">
        <f t="shared" si="1"/>
        <v>0</v>
      </c>
      <c r="AO31" s="184">
        <f t="shared" si="2"/>
        <v>0</v>
      </c>
      <c r="AP31" s="184">
        <f>AO31*'5'!$E$9</f>
        <v>0</v>
      </c>
      <c r="AQ31" s="184">
        <f>AO31*'5'!$E$10</f>
        <v>0</v>
      </c>
      <c r="AR31" s="184">
        <f t="shared" si="3"/>
        <v>0</v>
      </c>
    </row>
    <row r="32" spans="1:44" s="169" customFormat="1" ht="20.25" customHeight="1">
      <c r="A32" s="190"/>
      <c r="B32" s="191"/>
      <c r="C32" s="187"/>
      <c r="D32" s="162"/>
      <c r="E32" s="168"/>
      <c r="G32" s="170">
        <v>30</v>
      </c>
      <c r="H32" s="174"/>
      <c r="I32" s="174"/>
      <c r="J32" s="175"/>
      <c r="K32" s="175"/>
      <c r="L32" s="176"/>
      <c r="M32" s="176"/>
      <c r="N32" s="176"/>
      <c r="O32" s="176"/>
      <c r="P32" s="176"/>
      <c r="Q32" s="177">
        <f>IF(R32="GIA NELLA DISPONIBILITÀ",0,IF(R32="DIRITTO DI SUPERFICIE",T32*'5'!$E$12,IF(R32="ACQUISTO",T32*'5'!$E$12*'5'!$E$13,0)))</f>
        <v>0</v>
      </c>
      <c r="R32" s="178"/>
      <c r="S32" s="175"/>
      <c r="T32" s="179"/>
      <c r="U32" s="179"/>
      <c r="V32" s="178"/>
      <c r="W32" s="177">
        <f>IF('5'!$E$8="NO",V32*T32,(T32*V32*(1-'5'!$E$86)))</f>
        <v>0</v>
      </c>
      <c r="X32" s="179"/>
      <c r="Y32" s="179"/>
      <c r="Z32" s="179"/>
      <c r="AA32" s="180">
        <f>IF('5'!$E$8="NO",Y32*X32,(X32*Y32)*(1-'5'!$E$86))</f>
        <v>0</v>
      </c>
      <c r="AB32" s="180">
        <f t="shared" si="4"/>
        <v>0</v>
      </c>
      <c r="AC32" s="180">
        <f>IF(X32&gt;0,((AI32*2)*'5'!$E$32*'13'!$C$22*365)+((AK32*2)*'5'!$E$41*'13'!$C$29*365),(((AI32*2)*'5'!$E$32*'13'!$C$22*365)+((AK32*2)*'5'!$E$41*'13'!$C$29*365))/2)</f>
        <v>0</v>
      </c>
      <c r="AD32" s="179"/>
      <c r="AE32" s="179"/>
      <c r="AF32" s="179"/>
      <c r="AG32" s="181">
        <f t="shared" si="5"/>
        <v>0</v>
      </c>
      <c r="AH32" s="182">
        <f t="shared" si="6"/>
        <v>0</v>
      </c>
      <c r="AI32" s="183"/>
      <c r="AJ32" s="184">
        <f>AI32*'5'!$E$31</f>
        <v>0</v>
      </c>
      <c r="AK32" s="183"/>
      <c r="AL32" s="184">
        <f>AK32*'5'!$E$40</f>
        <v>0</v>
      </c>
      <c r="AM32" s="184">
        <f t="shared" si="0"/>
        <v>0</v>
      </c>
      <c r="AN32" s="184">
        <f t="shared" si="1"/>
        <v>0</v>
      </c>
      <c r="AO32" s="184">
        <f t="shared" si="2"/>
        <v>0</v>
      </c>
      <c r="AP32" s="184">
        <f>AO32*'5'!$E$9</f>
        <v>0</v>
      </c>
      <c r="AQ32" s="184">
        <f>AO32*'5'!$E$10</f>
        <v>0</v>
      </c>
      <c r="AR32" s="184">
        <f t="shared" si="3"/>
        <v>0</v>
      </c>
    </row>
    <row r="33" spans="1:46" s="164" customFormat="1" ht="20.25" customHeight="1">
      <c r="A33" s="194"/>
      <c r="B33" s="201" t="s">
        <v>201</v>
      </c>
      <c r="C33" s="187"/>
      <c r="D33" s="162" t="s">
        <v>202</v>
      </c>
      <c r="E33" s="168" t="s">
        <v>203</v>
      </c>
      <c r="H33" s="209" t="s">
        <v>257</v>
      </c>
      <c r="I33" s="209"/>
      <c r="N33" s="210"/>
      <c r="O33" s="210"/>
      <c r="P33" s="210">
        <f>SUM(P3:P32)</f>
        <v>0</v>
      </c>
      <c r="Q33" s="211">
        <f>IF(T33&lt;=0,0,SUM(Q3:Q32))</f>
        <v>0</v>
      </c>
      <c r="R33" s="211"/>
      <c r="S33" s="210"/>
      <c r="T33" s="212">
        <f>SUM(T3:T32)</f>
        <v>0</v>
      </c>
      <c r="U33" s="212">
        <f>IF(T33=0,0,AVERAGE(U3:U32))</f>
        <v>0</v>
      </c>
      <c r="V33" s="211">
        <f>IF(T33=0,0,AVERAGEIF(V3:V32,"&gt;0"))</f>
        <v>0</v>
      </c>
      <c r="W33" s="211" t="e">
        <f>SUM(W3:W32)</f>
        <v>#DIV/0!</v>
      </c>
      <c r="X33" s="210">
        <f>SUM(X3:X32)</f>
        <v>0</v>
      </c>
      <c r="Y33" s="211">
        <f>IF(X33=0,0,AVERAGE(Y3:Y32))</f>
        <v>0</v>
      </c>
      <c r="Z33" s="211"/>
      <c r="AA33" s="211">
        <f>SUM(AA3:AA32)</f>
        <v>0</v>
      </c>
      <c r="AB33" s="213"/>
      <c r="AC33" s="213"/>
      <c r="AD33" s="213"/>
      <c r="AE33" s="213"/>
      <c r="AF33" s="213"/>
      <c r="AG33" s="213"/>
      <c r="AH33" s="214" t="e">
        <f>SUM(AB3:AB32)/SUM(AG3:AG32)</f>
        <v>#DIV/0!</v>
      </c>
      <c r="AI33" s="164">
        <f>SUM(AI3:AI32)</f>
        <v>0</v>
      </c>
      <c r="AJ33" s="215">
        <f>SUM(AJ3:AJ12)</f>
        <v>0</v>
      </c>
      <c r="AK33" s="164">
        <f>SUM(AK3:AK32)</f>
        <v>0</v>
      </c>
      <c r="AL33" s="215">
        <f>SUM(AL3:AL12)</f>
        <v>0</v>
      </c>
      <c r="AM33" s="215">
        <f t="shared" ref="AM33:AR33" si="7">SUM(AM3:AM32)</f>
        <v>0</v>
      </c>
      <c r="AN33" s="215">
        <f t="shared" si="7"/>
        <v>0</v>
      </c>
      <c r="AO33" s="215" t="e">
        <f t="shared" si="7"/>
        <v>#DIV/0!</v>
      </c>
      <c r="AP33" s="215" t="e">
        <f t="shared" si="7"/>
        <v>#DIV/0!</v>
      </c>
      <c r="AQ33" s="215" t="e">
        <f t="shared" si="7"/>
        <v>#DIV/0!</v>
      </c>
      <c r="AR33" s="215" t="e">
        <f t="shared" si="7"/>
        <v>#DIV/0!</v>
      </c>
    </row>
    <row r="34" spans="1:46">
      <c r="A34" s="194"/>
      <c r="B34" s="201">
        <v>0</v>
      </c>
      <c r="C34" s="187"/>
      <c r="D34" s="202">
        <v>50000</v>
      </c>
      <c r="E34" s="168" t="s">
        <v>204</v>
      </c>
      <c r="AT34" s="216"/>
    </row>
    <row r="35" spans="1:46">
      <c r="A35" s="194"/>
      <c r="B35" s="204">
        <v>0</v>
      </c>
      <c r="C35" s="187"/>
      <c r="D35" s="162">
        <v>30</v>
      </c>
      <c r="E35" s="168" t="s">
        <v>205</v>
      </c>
    </row>
    <row r="36" spans="1:46">
      <c r="A36" s="190"/>
      <c r="B36" s="217"/>
      <c r="C36" s="187"/>
      <c r="E36" s="168"/>
      <c r="AL36" s="218"/>
    </row>
    <row r="37" spans="1:46">
      <c r="A37" s="194"/>
      <c r="B37" s="207">
        <f>SIMULATORE!L8</f>
        <v>0</v>
      </c>
      <c r="C37" s="187"/>
      <c r="E37" s="168"/>
    </row>
    <row r="38" spans="1:46">
      <c r="A38" s="194"/>
      <c r="B38" s="219">
        <f>'2'!C4</f>
        <v>4</v>
      </c>
      <c r="C38" s="187"/>
      <c r="E38" s="168"/>
      <c r="V38" s="216"/>
    </row>
    <row r="39" spans="1:46">
      <c r="A39" s="194"/>
      <c r="B39" s="205">
        <v>0</v>
      </c>
      <c r="C39" s="187"/>
      <c r="D39" s="206">
        <v>0.7</v>
      </c>
      <c r="E39" s="168" t="s">
        <v>207</v>
      </c>
    </row>
    <row r="40" spans="1:46">
      <c r="A40" s="194"/>
      <c r="B40" s="220">
        <v>0</v>
      </c>
      <c r="C40" s="187"/>
      <c r="D40" s="206">
        <v>0.05</v>
      </c>
      <c r="E40" s="168" t="s">
        <v>876</v>
      </c>
    </row>
    <row r="41" spans="1:46">
      <c r="A41" s="194"/>
      <c r="B41" s="221">
        <v>0</v>
      </c>
      <c r="C41" s="187"/>
      <c r="D41" s="162">
        <v>2</v>
      </c>
      <c r="E41" s="168" t="s">
        <v>209</v>
      </c>
    </row>
    <row r="43" spans="1:46">
      <c r="B43" s="222"/>
    </row>
    <row r="68" spans="1:5">
      <c r="A68" s="223"/>
      <c r="B68" s="224">
        <f>B15+B16</f>
        <v>0</v>
      </c>
      <c r="C68" s="187"/>
      <c r="E68" s="168"/>
    </row>
  </sheetData>
  <sheetProtection algorithmName="SHA-512" hashValue="HUorzUnFFsbo8XJt4CCrus0IW36szxzhxgNBKdnaelqd0g7jif+QgRoJH2rSEFAhuXZjG2aqMkgobRnDFV80vQ==" saltValue="fkOKvTL+EadzDio25S+JBQ==" spinCount="100000" sheet="1" selectLockedCells="1"/>
  <mergeCells count="8">
    <mergeCell ref="A2:A3"/>
    <mergeCell ref="I1:P1"/>
    <mergeCell ref="Q1:R1"/>
    <mergeCell ref="AN1:AR1"/>
    <mergeCell ref="AB1:AH1"/>
    <mergeCell ref="AI1:AM1"/>
    <mergeCell ref="X1:AA1"/>
    <mergeCell ref="S1:W1"/>
  </mergeCells>
  <phoneticPr fontId="8" type="noConversion"/>
  <dataValidations count="3">
    <dataValidation type="decimal" allowBlank="1" showInputMessage="1" showErrorMessage="1" sqref="B13" xr:uid="{50C89F63-3029-CC42-ACD5-A81CBD36F590}">
      <formula1>0</formula1>
      <formula2>1000</formula2>
    </dataValidation>
    <dataValidation type="whole" allowBlank="1" showInputMessage="1" showErrorMessage="1" sqref="C13:D13" xr:uid="{48B27705-AB16-E149-862B-FB4E19D7A4E1}">
      <formula1>0</formula1>
      <formula2>1000</formula2>
    </dataValidation>
    <dataValidation type="whole" allowBlank="1" showInputMessage="1" showErrorMessage="1" sqref="B41:D41" xr:uid="{8D7461B3-B8FF-C349-A2B0-BC9F0BCB32A9}">
      <formula1>0</formula1>
      <formula2>3</formula2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137B1697-8DCD-5240-9B1C-71973D6E9B99}">
          <x14:formula1>
            <xm:f>'18'!$E$3:$E$6</xm:f>
          </x14:formula1>
          <xm:sqref>S3:S32</xm:sqref>
        </x14:dataValidation>
        <x14:dataValidation type="list" allowBlank="1" showInputMessage="1" showErrorMessage="1" xr:uid="{C778E487-D388-AE42-9DB1-188151AE19DF}">
          <x14:formula1>
            <xm:f>'18'!$H$3:$H$5</xm:f>
          </x14:formula1>
          <xm:sqref>R3:R32 B33</xm:sqref>
        </x14:dataValidation>
        <x14:dataValidation type="list" allowBlank="1" showInputMessage="1" showErrorMessage="1" xr:uid="{CFC36F71-E062-43EE-B90C-75E31B3A39B7}">
          <x14:formula1>
            <xm:f>'18'!$J$3:$J$5</xm:f>
          </x14:formula1>
          <xm:sqref>Z3:Z32</xm:sqref>
        </x14:dataValidation>
        <x14:dataValidation type="list" allowBlank="1" showInputMessage="1" showErrorMessage="1" xr:uid="{EFB88B6A-B191-7C4A-B0F8-7873087E704C}">
          <x14:formula1>
            <xm:f>'18'!$G$3:$G$8</xm:f>
          </x14:formula1>
          <xm:sqref>K3:K32</xm:sqref>
        </x14:dataValidation>
        <x14:dataValidation type="list" allowBlank="1" showInputMessage="1" showErrorMessage="1" xr:uid="{CAE8A4A8-54C9-2243-B41C-C5781573039F}">
          <x14:formula1>
            <xm:f>'18'!$F$3:$F$6</xm:f>
          </x14:formula1>
          <xm:sqref>J3:J32</xm:sqref>
        </x14:dataValidation>
        <x14:dataValidation type="list" allowBlank="1" showInputMessage="1" showErrorMessage="1" xr:uid="{D8D0F68F-5B32-4848-A75A-015B9AA291B7}">
          <x14:formula1>
            <xm:f>'18'!$D$3:$D$5</xm:f>
          </x14:formula1>
          <xm:sqref>B9</xm:sqref>
        </x14:dataValidation>
        <x14:dataValidation type="list" allowBlank="1" showInputMessage="1" showErrorMessage="1" xr:uid="{6F6D6CA0-88FC-5149-92F4-E04F91AF66DD}">
          <x14:formula1>
            <xm:f>'18'!$B$3:$B$4</xm:f>
          </x14:formula1>
          <xm:sqref>B11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C2788-2BCE-A04B-BFBE-BD2F1BCCCE6A}">
  <dimension ref="A1:H98"/>
  <sheetViews>
    <sheetView topLeftCell="A33" zoomScale="200" zoomScaleNormal="100" workbookViewId="0">
      <selection activeCell="AXR1" sqref="A1:XFD1048576"/>
    </sheetView>
  </sheetViews>
  <sheetFormatPr baseColWidth="10" defaultColWidth="10.83203125" defaultRowHeight="11"/>
  <cols>
    <col min="1" max="1" width="10.83203125" style="119"/>
    <col min="2" max="2" width="15.83203125" style="274" customWidth="1"/>
    <col min="3" max="3" width="48" style="261" bestFit="1" customWidth="1"/>
    <col min="4" max="4" width="10.33203125" style="276" bestFit="1" customWidth="1"/>
    <col min="5" max="5" width="18.6640625" style="252" customWidth="1"/>
    <col min="6" max="6" width="10.83203125" style="129"/>
    <col min="7" max="16384" width="10.83203125" style="119"/>
  </cols>
  <sheetData>
    <row r="1" spans="1:7" s="238" customFormat="1" ht="21" customHeight="1">
      <c r="A1" s="234" t="s">
        <v>258</v>
      </c>
      <c r="B1" s="234"/>
      <c r="C1" s="235" t="s">
        <v>259</v>
      </c>
      <c r="D1" s="236" t="s">
        <v>260</v>
      </c>
      <c r="E1" s="236" t="s">
        <v>261</v>
      </c>
      <c r="F1" s="237"/>
    </row>
    <row r="2" spans="1:7" s="238" customFormat="1" ht="12" customHeight="1">
      <c r="A2" s="239" t="s">
        <v>262</v>
      </c>
      <c r="B2" s="239"/>
      <c r="C2" s="240" t="s">
        <v>263</v>
      </c>
      <c r="D2" s="236" t="s">
        <v>264</v>
      </c>
      <c r="E2" s="241" t="str">
        <f>'4'!B6</f>
        <v>_</v>
      </c>
      <c r="F2" s="237"/>
    </row>
    <row r="3" spans="1:7" s="238" customFormat="1" ht="12" customHeight="1">
      <c r="A3" s="239"/>
      <c r="B3" s="239"/>
      <c r="C3" s="240" t="s">
        <v>174</v>
      </c>
      <c r="D3" s="236" t="s">
        <v>264</v>
      </c>
      <c r="E3" s="241" t="str">
        <f>'4'!B7</f>
        <v>_</v>
      </c>
      <c r="F3" s="237"/>
    </row>
    <row r="4" spans="1:7" s="238" customFormat="1" ht="12" customHeight="1">
      <c r="A4" s="239"/>
      <c r="B4" s="239"/>
      <c r="C4" s="240" t="s">
        <v>265</v>
      </c>
      <c r="D4" s="236" t="s">
        <v>266</v>
      </c>
      <c r="E4" s="241" t="s">
        <v>267</v>
      </c>
      <c r="F4" s="237"/>
    </row>
    <row r="5" spans="1:7" s="238" customFormat="1" ht="12" customHeight="1">
      <c r="A5" s="239"/>
      <c r="B5" s="239"/>
      <c r="C5" s="242" t="s">
        <v>268</v>
      </c>
      <c r="D5" s="236" t="s">
        <v>269</v>
      </c>
      <c r="E5" s="241">
        <v>2026</v>
      </c>
      <c r="F5" s="237"/>
    </row>
    <row r="6" spans="1:7" s="238" customFormat="1" ht="12" customHeight="1">
      <c r="A6" s="239"/>
      <c r="B6" s="239"/>
      <c r="C6" s="242" t="s">
        <v>270</v>
      </c>
      <c r="D6" s="236" t="s">
        <v>95</v>
      </c>
      <c r="E6" s="243">
        <v>30</v>
      </c>
      <c r="F6" s="237"/>
    </row>
    <row r="7" spans="1:7" s="238" customFormat="1" ht="12" customHeight="1">
      <c r="A7" s="239"/>
      <c r="B7" s="239"/>
      <c r="C7" s="240" t="s">
        <v>89</v>
      </c>
      <c r="D7" s="236" t="s">
        <v>271</v>
      </c>
      <c r="E7" s="241" t="str">
        <f>'4'!B9</f>
        <v>CENTRO</v>
      </c>
      <c r="F7" s="237"/>
    </row>
    <row r="8" spans="1:7" s="238" customFormat="1" ht="12" customHeight="1">
      <c r="A8" s="239"/>
      <c r="B8" s="239"/>
      <c r="C8" s="240" t="s">
        <v>272</v>
      </c>
      <c r="D8" s="236" t="s">
        <v>273</v>
      </c>
      <c r="E8" s="241" t="s">
        <v>91</v>
      </c>
      <c r="F8" s="237"/>
    </row>
    <row r="9" spans="1:7" s="238" customFormat="1" ht="12" customHeight="1">
      <c r="A9" s="239" t="s">
        <v>274</v>
      </c>
      <c r="B9" s="239"/>
      <c r="C9" s="242" t="s">
        <v>275</v>
      </c>
      <c r="D9" s="236" t="s">
        <v>117</v>
      </c>
      <c r="E9" s="244">
        <v>0</v>
      </c>
      <c r="F9" s="245"/>
      <c r="G9" s="246"/>
    </row>
    <row r="10" spans="1:7" s="238" customFormat="1" ht="12" customHeight="1">
      <c r="A10" s="239"/>
      <c r="B10" s="239"/>
      <c r="C10" s="242" t="s">
        <v>276</v>
      </c>
      <c r="D10" s="236" t="s">
        <v>117</v>
      </c>
      <c r="E10" s="244">
        <v>0</v>
      </c>
      <c r="G10" s="246"/>
    </row>
    <row r="11" spans="1:7" s="238" customFormat="1" ht="12" customHeight="1">
      <c r="A11" s="239"/>
      <c r="B11" s="239"/>
      <c r="C11" s="242" t="s">
        <v>277</v>
      </c>
      <c r="D11" s="236" t="s">
        <v>278</v>
      </c>
      <c r="E11" s="244">
        <v>0</v>
      </c>
      <c r="G11" s="246"/>
    </row>
    <row r="12" spans="1:7" s="238" customFormat="1" ht="12" customHeight="1">
      <c r="A12" s="239" t="s">
        <v>279</v>
      </c>
      <c r="B12" s="239"/>
      <c r="C12" s="240" t="s">
        <v>280</v>
      </c>
      <c r="D12" s="236" t="s">
        <v>115</v>
      </c>
      <c r="E12" s="247">
        <v>550</v>
      </c>
      <c r="F12" s="237"/>
    </row>
    <row r="13" spans="1:7" s="238" customFormat="1" ht="12" customHeight="1">
      <c r="A13" s="239"/>
      <c r="B13" s="239"/>
      <c r="C13" s="240" t="s">
        <v>281</v>
      </c>
      <c r="D13" s="236" t="s">
        <v>282</v>
      </c>
      <c r="E13" s="248">
        <v>0.5</v>
      </c>
      <c r="F13" s="237"/>
    </row>
    <row r="14" spans="1:7" s="238" customFormat="1" ht="12" customHeight="1">
      <c r="A14" s="239"/>
      <c r="B14" s="239"/>
      <c r="C14" s="242" t="s">
        <v>283</v>
      </c>
      <c r="D14" s="236" t="s">
        <v>95</v>
      </c>
      <c r="E14" s="249">
        <f>'4'!B35</f>
        <v>0</v>
      </c>
      <c r="F14" s="237"/>
    </row>
    <row r="15" spans="1:7" s="238" customFormat="1" ht="12" customHeight="1">
      <c r="A15" s="239" t="s">
        <v>284</v>
      </c>
      <c r="B15" s="239"/>
      <c r="C15" s="242" t="s">
        <v>285</v>
      </c>
      <c r="D15" s="236" t="s">
        <v>117</v>
      </c>
      <c r="E15" s="250">
        <f>1-E16</f>
        <v>0.19999999999999996</v>
      </c>
      <c r="F15" s="237"/>
    </row>
    <row r="16" spans="1:7" s="238" customFormat="1" ht="12" customHeight="1">
      <c r="A16" s="239"/>
      <c r="B16" s="239"/>
      <c r="C16" s="242" t="s">
        <v>286</v>
      </c>
      <c r="D16" s="236" t="s">
        <v>117</v>
      </c>
      <c r="E16" s="250">
        <f>IF('4'!B25=0,0,'4'!B25)</f>
        <v>0.8</v>
      </c>
      <c r="F16" s="237"/>
    </row>
    <row r="17" spans="1:8" s="238" customFormat="1" ht="12" customHeight="1">
      <c r="A17" s="239"/>
      <c r="B17" s="239"/>
      <c r="C17" s="242" t="s">
        <v>287</v>
      </c>
      <c r="D17" s="236" t="s">
        <v>117</v>
      </c>
      <c r="E17" s="244">
        <f>'4'!B26</f>
        <v>0.8</v>
      </c>
      <c r="F17" s="237"/>
    </row>
    <row r="18" spans="1:8" s="238" customFormat="1" ht="12" customHeight="1">
      <c r="A18" s="239" t="s">
        <v>288</v>
      </c>
      <c r="B18" s="251" t="s">
        <v>289</v>
      </c>
      <c r="C18" s="242" t="s">
        <v>290</v>
      </c>
      <c r="D18" s="236" t="s">
        <v>117</v>
      </c>
      <c r="E18" s="244">
        <v>4.0000000000000001E-3</v>
      </c>
      <c r="F18" s="237"/>
    </row>
    <row r="19" spans="1:8" s="238" customFormat="1" ht="12" customHeight="1">
      <c r="A19" s="239"/>
      <c r="B19" s="251"/>
      <c r="C19" s="242" t="s">
        <v>291</v>
      </c>
      <c r="D19" s="236" t="s">
        <v>292</v>
      </c>
      <c r="E19" s="249">
        <v>0</v>
      </c>
      <c r="F19" s="237"/>
    </row>
    <row r="20" spans="1:8" s="238" customFormat="1" ht="12" customHeight="1">
      <c r="A20" s="239"/>
      <c r="B20" s="251"/>
      <c r="C20" s="242" t="s">
        <v>293</v>
      </c>
      <c r="D20" s="236" t="s">
        <v>292</v>
      </c>
      <c r="E20" s="249">
        <v>0</v>
      </c>
      <c r="F20" s="237"/>
    </row>
    <row r="21" spans="1:8" s="238" customFormat="1" ht="12" customHeight="1">
      <c r="A21" s="239"/>
      <c r="B21" s="251" t="s">
        <v>294</v>
      </c>
      <c r="C21" s="242" t="s">
        <v>295</v>
      </c>
      <c r="D21" s="252" t="s">
        <v>117</v>
      </c>
      <c r="E21" s="253">
        <v>0</v>
      </c>
      <c r="F21" s="245"/>
      <c r="G21" s="246"/>
    </row>
    <row r="22" spans="1:8" s="238" customFormat="1" ht="12" customHeight="1">
      <c r="A22" s="239"/>
      <c r="B22" s="251"/>
      <c r="C22" s="242" t="s">
        <v>296</v>
      </c>
      <c r="D22" s="252" t="s">
        <v>115</v>
      </c>
      <c r="E22" s="254" t="e">
        <f>('4'!W33*E21)/2</f>
        <v>#DIV/0!</v>
      </c>
      <c r="F22" s="245"/>
      <c r="G22" s="246"/>
    </row>
    <row r="23" spans="1:8" s="238" customFormat="1" ht="12" customHeight="1">
      <c r="A23" s="255" t="s">
        <v>297</v>
      </c>
      <c r="B23" s="251" t="s">
        <v>298</v>
      </c>
      <c r="C23" s="242" t="s">
        <v>299</v>
      </c>
      <c r="D23" s="236" t="s">
        <v>117</v>
      </c>
      <c r="E23" s="244">
        <v>0.15</v>
      </c>
      <c r="F23" s="237"/>
    </row>
    <row r="24" spans="1:8" s="238" customFormat="1" ht="12" customHeight="1">
      <c r="A24" s="255"/>
      <c r="B24" s="251"/>
      <c r="C24" s="242" t="s">
        <v>300</v>
      </c>
      <c r="D24" s="236" t="s">
        <v>117</v>
      </c>
      <c r="E24" s="244">
        <v>0.97</v>
      </c>
      <c r="F24" s="237"/>
    </row>
    <row r="25" spans="1:8" s="238" customFormat="1" ht="12" customHeight="1">
      <c r="A25" s="255"/>
      <c r="B25" s="251"/>
      <c r="C25" s="242" t="s">
        <v>301</v>
      </c>
      <c r="D25" s="236" t="s">
        <v>117</v>
      </c>
      <c r="E25" s="244">
        <v>1.4999999999999999E-2</v>
      </c>
      <c r="F25" s="237"/>
    </row>
    <row r="26" spans="1:8" s="238" customFormat="1" ht="12" customHeight="1">
      <c r="A26" s="255"/>
      <c r="B26" s="251"/>
      <c r="C26" s="242" t="s">
        <v>302</v>
      </c>
      <c r="D26" s="236" t="s">
        <v>303</v>
      </c>
      <c r="E26" s="256">
        <v>3</v>
      </c>
      <c r="F26" s="237"/>
    </row>
    <row r="27" spans="1:8" s="238" customFormat="1" ht="12" customHeight="1">
      <c r="A27" s="255"/>
      <c r="B27" s="251"/>
      <c r="C27" s="242" t="s">
        <v>304</v>
      </c>
      <c r="D27" s="236" t="s">
        <v>303</v>
      </c>
      <c r="E27" s="256">
        <v>4</v>
      </c>
      <c r="F27" s="237"/>
    </row>
    <row r="28" spans="1:8" s="238" customFormat="1" ht="12" customHeight="1">
      <c r="A28" s="255"/>
      <c r="B28" s="251" t="s">
        <v>305</v>
      </c>
      <c r="C28" s="242" t="s">
        <v>306</v>
      </c>
      <c r="D28" s="236" t="s">
        <v>307</v>
      </c>
      <c r="E28" s="249">
        <v>0</v>
      </c>
      <c r="F28" s="237"/>
    </row>
    <row r="29" spans="1:8" s="238" customFormat="1" ht="12" customHeight="1">
      <c r="A29" s="255"/>
      <c r="B29" s="251"/>
      <c r="C29" s="242" t="s">
        <v>308</v>
      </c>
      <c r="D29" s="236" t="s">
        <v>307</v>
      </c>
      <c r="E29" s="249">
        <v>0</v>
      </c>
      <c r="F29" s="237"/>
      <c r="G29" s="257"/>
    </row>
    <row r="30" spans="1:8" s="238" customFormat="1" ht="12" customHeight="1">
      <c r="A30" s="239" t="s">
        <v>309</v>
      </c>
      <c r="B30" s="251" t="s">
        <v>310</v>
      </c>
      <c r="C30" s="242" t="s">
        <v>311</v>
      </c>
      <c r="D30" s="236" t="s">
        <v>111</v>
      </c>
      <c r="E30" s="249">
        <v>180</v>
      </c>
      <c r="F30" s="237"/>
      <c r="H30" s="258"/>
    </row>
    <row r="31" spans="1:8" s="238" customFormat="1" ht="12" customHeight="1">
      <c r="A31" s="239"/>
      <c r="B31" s="251"/>
      <c r="C31" s="242" t="s">
        <v>312</v>
      </c>
      <c r="D31" s="236" t="s">
        <v>313</v>
      </c>
      <c r="E31" s="249">
        <v>25000</v>
      </c>
      <c r="F31" s="237"/>
      <c r="H31" s="258"/>
    </row>
    <row r="32" spans="1:8" s="238" customFormat="1" ht="12" customHeight="1">
      <c r="A32" s="239"/>
      <c r="B32" s="251"/>
      <c r="C32" s="242" t="s">
        <v>314</v>
      </c>
      <c r="D32" s="236" t="s">
        <v>94</v>
      </c>
      <c r="E32" s="259">
        <f>E30*(E33/60)</f>
        <v>45</v>
      </c>
      <c r="F32" s="237"/>
    </row>
    <row r="33" spans="1:8" s="238" customFormat="1" ht="12" customHeight="1">
      <c r="A33" s="239"/>
      <c r="B33" s="251"/>
      <c r="C33" s="242" t="s">
        <v>315</v>
      </c>
      <c r="D33" s="236" t="s">
        <v>316</v>
      </c>
      <c r="E33" s="249">
        <v>15</v>
      </c>
      <c r="F33" s="237"/>
    </row>
    <row r="34" spans="1:8" s="238" customFormat="1" ht="12" customHeight="1">
      <c r="A34" s="239"/>
      <c r="B34" s="251"/>
      <c r="C34" s="242" t="s">
        <v>317</v>
      </c>
      <c r="D34" s="236" t="s">
        <v>303</v>
      </c>
      <c r="E34" s="249">
        <v>0.4</v>
      </c>
      <c r="F34" s="237"/>
    </row>
    <row r="35" spans="1:8" s="238" customFormat="1" ht="12" customHeight="1">
      <c r="A35" s="239"/>
      <c r="B35" s="251"/>
      <c r="C35" s="242" t="s">
        <v>318</v>
      </c>
      <c r="D35" s="236" t="s">
        <v>117</v>
      </c>
      <c r="E35" s="244">
        <v>0.01</v>
      </c>
      <c r="F35" s="237"/>
    </row>
    <row r="36" spans="1:8" s="238" customFormat="1" ht="12" customHeight="1">
      <c r="A36" s="239"/>
      <c r="B36" s="251" t="s">
        <v>319</v>
      </c>
      <c r="C36" s="242" t="s">
        <v>320</v>
      </c>
      <c r="D36" s="236" t="s">
        <v>321</v>
      </c>
      <c r="E36" s="249">
        <v>0.1</v>
      </c>
      <c r="F36" s="237"/>
    </row>
    <row r="37" spans="1:8" s="238" customFormat="1" ht="12" customHeight="1">
      <c r="A37" s="239"/>
      <c r="B37" s="251"/>
      <c r="C37" s="242" t="s">
        <v>322</v>
      </c>
      <c r="D37" s="236" t="s">
        <v>323</v>
      </c>
      <c r="E37" s="249">
        <v>500</v>
      </c>
      <c r="F37" s="237"/>
    </row>
    <row r="38" spans="1:8" s="238" customFormat="1" ht="12" customHeight="1">
      <c r="A38" s="239"/>
      <c r="B38" s="251"/>
      <c r="C38" s="242" t="s">
        <v>324</v>
      </c>
      <c r="D38" s="236" t="s">
        <v>323</v>
      </c>
      <c r="E38" s="249">
        <v>250</v>
      </c>
      <c r="F38" s="237"/>
    </row>
    <row r="39" spans="1:8" s="238" customFormat="1" ht="12" customHeight="1">
      <c r="A39" s="239" t="s">
        <v>325</v>
      </c>
      <c r="B39" s="251" t="s">
        <v>326</v>
      </c>
      <c r="C39" s="242" t="s">
        <v>311</v>
      </c>
      <c r="D39" s="236" t="s">
        <v>111</v>
      </c>
      <c r="E39" s="249">
        <v>22</v>
      </c>
      <c r="F39" s="237"/>
      <c r="H39" s="258"/>
    </row>
    <row r="40" spans="1:8" s="238" customFormat="1" ht="12" customHeight="1">
      <c r="A40" s="239"/>
      <c r="B40" s="251"/>
      <c r="C40" s="242" t="s">
        <v>312</v>
      </c>
      <c r="D40" s="236" t="s">
        <v>313</v>
      </c>
      <c r="E40" s="249">
        <v>5000</v>
      </c>
      <c r="F40" s="237"/>
      <c r="H40" s="258"/>
    </row>
    <row r="41" spans="1:8" s="238" customFormat="1" ht="12" customHeight="1">
      <c r="A41" s="239"/>
      <c r="B41" s="251"/>
      <c r="C41" s="242" t="s">
        <v>314</v>
      </c>
      <c r="D41" s="236" t="s">
        <v>94</v>
      </c>
      <c r="E41" s="259">
        <f>E39*(E42/60)</f>
        <v>22</v>
      </c>
      <c r="F41" s="237"/>
    </row>
    <row r="42" spans="1:8" s="238" customFormat="1" ht="12" customHeight="1">
      <c r="A42" s="239"/>
      <c r="B42" s="251"/>
      <c r="C42" s="242" t="s">
        <v>315</v>
      </c>
      <c r="D42" s="236" t="s">
        <v>316</v>
      </c>
      <c r="E42" s="249">
        <v>60</v>
      </c>
      <c r="F42" s="237"/>
      <c r="H42" s="260"/>
    </row>
    <row r="43" spans="1:8" s="238" customFormat="1" ht="12" customHeight="1">
      <c r="A43" s="239"/>
      <c r="B43" s="251"/>
      <c r="C43" s="242" t="s">
        <v>317</v>
      </c>
      <c r="D43" s="236" t="s">
        <v>303</v>
      </c>
      <c r="E43" s="249">
        <v>0.1</v>
      </c>
      <c r="F43" s="237"/>
      <c r="H43" s="260"/>
    </row>
    <row r="44" spans="1:8" s="238" customFormat="1" ht="12" customHeight="1">
      <c r="A44" s="239"/>
      <c r="B44" s="251"/>
      <c r="C44" s="242" t="s">
        <v>318</v>
      </c>
      <c r="D44" s="236" t="s">
        <v>117</v>
      </c>
      <c r="E44" s="244">
        <v>0.05</v>
      </c>
      <c r="F44" s="237"/>
      <c r="H44" s="260"/>
    </row>
    <row r="45" spans="1:8" s="238" customFormat="1" ht="12" customHeight="1">
      <c r="A45" s="239"/>
      <c r="B45" s="251" t="s">
        <v>327</v>
      </c>
      <c r="C45" s="242" t="s">
        <v>320</v>
      </c>
      <c r="D45" s="236" t="s">
        <v>321</v>
      </c>
      <c r="E45" s="249">
        <v>0.1</v>
      </c>
      <c r="F45" s="237"/>
    </row>
    <row r="46" spans="1:8" s="238" customFormat="1" ht="12" customHeight="1">
      <c r="A46" s="239"/>
      <c r="B46" s="251"/>
      <c r="C46" s="242" t="s">
        <v>322</v>
      </c>
      <c r="D46" s="236" t="s">
        <v>323</v>
      </c>
      <c r="E46" s="249">
        <v>250</v>
      </c>
      <c r="F46" s="237"/>
    </row>
    <row r="47" spans="1:8" s="238" customFormat="1" ht="12" customHeight="1">
      <c r="A47" s="239"/>
      <c r="B47" s="251"/>
      <c r="C47" s="242" t="s">
        <v>324</v>
      </c>
      <c r="D47" s="236" t="s">
        <v>323</v>
      </c>
      <c r="E47" s="249">
        <v>100</v>
      </c>
      <c r="F47" s="237"/>
    </row>
    <row r="48" spans="1:8" s="238" customFormat="1" ht="12" customHeight="1">
      <c r="A48" s="255" t="s">
        <v>328</v>
      </c>
      <c r="B48" s="255"/>
      <c r="C48" s="261" t="s">
        <v>329</v>
      </c>
      <c r="D48" s="236" t="s">
        <v>117</v>
      </c>
      <c r="E48" s="244">
        <v>0.01</v>
      </c>
      <c r="F48" s="237"/>
      <c r="G48" s="246"/>
    </row>
    <row r="49" spans="1:7" s="238" customFormat="1" ht="12" customHeight="1">
      <c r="A49" s="255"/>
      <c r="B49" s="255"/>
      <c r="C49" s="261" t="s">
        <v>330</v>
      </c>
      <c r="D49" s="236" t="s">
        <v>117</v>
      </c>
      <c r="E49" s="244">
        <v>5.0000000000000001E-3</v>
      </c>
      <c r="F49" s="237"/>
      <c r="G49" s="246"/>
    </row>
    <row r="50" spans="1:7" s="238" customFormat="1" ht="12" customHeight="1">
      <c r="A50" s="255"/>
      <c r="B50" s="255"/>
      <c r="C50" s="261" t="s">
        <v>331</v>
      </c>
      <c r="D50" s="236" t="s">
        <v>117</v>
      </c>
      <c r="E50" s="244">
        <v>5.0000000000000001E-3</v>
      </c>
      <c r="F50" s="237"/>
      <c r="G50" s="246"/>
    </row>
    <row r="51" spans="1:7" s="238" customFormat="1" ht="12" customHeight="1">
      <c r="A51" s="255"/>
      <c r="B51" s="255"/>
      <c r="C51" s="261" t="s">
        <v>332</v>
      </c>
      <c r="D51" s="236" t="s">
        <v>117</v>
      </c>
      <c r="E51" s="244">
        <v>0.03</v>
      </c>
      <c r="F51" s="237"/>
      <c r="G51" s="246"/>
    </row>
    <row r="52" spans="1:7" s="238" customFormat="1" ht="12" customHeight="1">
      <c r="A52" s="255"/>
      <c r="B52" s="255"/>
      <c r="C52" s="261" t="s">
        <v>333</v>
      </c>
      <c r="D52" s="236" t="s">
        <v>115</v>
      </c>
      <c r="E52" s="249">
        <v>165</v>
      </c>
      <c r="F52" s="237"/>
      <c r="G52" s="246"/>
    </row>
    <row r="53" spans="1:7" s="238" customFormat="1" ht="12" customHeight="1">
      <c r="A53" s="239" t="s">
        <v>334</v>
      </c>
      <c r="B53" s="251" t="s">
        <v>335</v>
      </c>
      <c r="C53" s="242" t="s">
        <v>336</v>
      </c>
      <c r="D53" s="236" t="s">
        <v>117</v>
      </c>
      <c r="E53" s="244">
        <v>0.02</v>
      </c>
      <c r="F53" s="237"/>
    </row>
    <row r="54" spans="1:7" s="238" customFormat="1" ht="12" customHeight="1">
      <c r="A54" s="239"/>
      <c r="B54" s="251"/>
      <c r="C54" s="262" t="s">
        <v>141</v>
      </c>
      <c r="D54" s="263" t="s">
        <v>117</v>
      </c>
      <c r="E54" s="264">
        <v>0.28999999999999998</v>
      </c>
      <c r="F54" s="237"/>
    </row>
    <row r="55" spans="1:7" s="238" customFormat="1" ht="12" customHeight="1">
      <c r="A55" s="239"/>
      <c r="B55" s="251"/>
      <c r="C55" s="262" t="s">
        <v>337</v>
      </c>
      <c r="D55" s="263" t="s">
        <v>117</v>
      </c>
      <c r="E55" s="265">
        <f>IF('5'!E4="PUBBLICO",0,'5'!E54)</f>
        <v>0.28999999999999998</v>
      </c>
      <c r="F55" s="237"/>
    </row>
    <row r="56" spans="1:7" s="238" customFormat="1" ht="12" customHeight="1">
      <c r="A56" s="239"/>
      <c r="B56" s="251" t="s">
        <v>338</v>
      </c>
      <c r="C56" s="242" t="s">
        <v>339</v>
      </c>
      <c r="D56" s="236" t="s">
        <v>95</v>
      </c>
      <c r="E56" s="266">
        <v>11</v>
      </c>
      <c r="F56" s="237"/>
    </row>
    <row r="57" spans="1:7" s="238" customFormat="1" ht="12" customHeight="1">
      <c r="A57" s="239"/>
      <c r="B57" s="251"/>
      <c r="C57" s="242" t="s">
        <v>340</v>
      </c>
      <c r="D57" s="236" t="s">
        <v>95</v>
      </c>
      <c r="E57" s="266">
        <v>5</v>
      </c>
      <c r="F57" s="237"/>
    </row>
    <row r="58" spans="1:7" s="238" customFormat="1" ht="12" customHeight="1">
      <c r="A58" s="239"/>
      <c r="B58" s="251" t="s">
        <v>341</v>
      </c>
      <c r="C58" s="262" t="s">
        <v>342</v>
      </c>
      <c r="D58" s="263" t="s">
        <v>117</v>
      </c>
      <c r="E58" s="264" t="e">
        <f>'4'!B37/'4'!B16</f>
        <v>#DIV/0!</v>
      </c>
      <c r="F58" s="237"/>
    </row>
    <row r="59" spans="1:7" s="238" customFormat="1" ht="12" customHeight="1">
      <c r="A59" s="239"/>
      <c r="B59" s="251"/>
      <c r="C59" s="262" t="s">
        <v>343</v>
      </c>
      <c r="D59" s="263" t="s">
        <v>117</v>
      </c>
      <c r="E59" s="265" t="e">
        <f>1-E58</f>
        <v>#DIV/0!</v>
      </c>
      <c r="F59" s="237"/>
      <c r="G59" s="257"/>
    </row>
    <row r="60" spans="1:7" s="238" customFormat="1" ht="12" customHeight="1">
      <c r="A60" s="239"/>
      <c r="B60" s="251"/>
      <c r="C60" s="262" t="s">
        <v>344</v>
      </c>
      <c r="D60" s="263" t="s">
        <v>95</v>
      </c>
      <c r="E60" s="267">
        <v>0</v>
      </c>
      <c r="F60" s="237"/>
      <c r="G60" s="257"/>
    </row>
    <row r="61" spans="1:7" s="238" customFormat="1" ht="12" customHeight="1">
      <c r="A61" s="239"/>
      <c r="B61" s="251"/>
      <c r="C61" s="262" t="s">
        <v>345</v>
      </c>
      <c r="D61" s="263" t="s">
        <v>95</v>
      </c>
      <c r="E61" s="268">
        <f>'4'!B38</f>
        <v>4</v>
      </c>
      <c r="F61" s="237"/>
    </row>
    <row r="62" spans="1:7" s="238" customFormat="1" ht="12" customHeight="1">
      <c r="A62" s="239"/>
      <c r="B62" s="251" t="s">
        <v>346</v>
      </c>
      <c r="C62" s="262" t="s">
        <v>347</v>
      </c>
      <c r="D62" s="263" t="s">
        <v>117</v>
      </c>
      <c r="E62" s="244">
        <v>1.2999999999999999E-2</v>
      </c>
      <c r="F62" s="237"/>
    </row>
    <row r="63" spans="1:7" s="238" customFormat="1" ht="12" customHeight="1">
      <c r="A63" s="239"/>
      <c r="B63" s="251"/>
      <c r="C63" s="262" t="s">
        <v>348</v>
      </c>
      <c r="D63" s="263" t="s">
        <v>117</v>
      </c>
      <c r="E63" s="244">
        <v>6.2E-2</v>
      </c>
      <c r="F63" s="237"/>
    </row>
    <row r="64" spans="1:7" s="238" customFormat="1" ht="12" customHeight="1">
      <c r="A64" s="239"/>
      <c r="B64" s="251"/>
      <c r="C64" s="262" t="s">
        <v>349</v>
      </c>
      <c r="D64" s="263" t="s">
        <v>303</v>
      </c>
      <c r="E64" s="249">
        <v>1.23</v>
      </c>
      <c r="F64" s="237"/>
    </row>
    <row r="65" spans="1:6" s="238" customFormat="1" ht="12" customHeight="1">
      <c r="A65" s="239"/>
      <c r="B65" s="251"/>
      <c r="C65" s="262" t="s">
        <v>350</v>
      </c>
      <c r="D65" s="263" t="s">
        <v>117</v>
      </c>
      <c r="E65" s="265">
        <f>E62+(E64*E63)</f>
        <v>8.9259999999999992E-2</v>
      </c>
      <c r="F65" s="237"/>
    </row>
    <row r="66" spans="1:6" s="238" customFormat="1" ht="12" customHeight="1">
      <c r="A66" s="239"/>
      <c r="B66" s="251"/>
      <c r="C66" s="262" t="s">
        <v>351</v>
      </c>
      <c r="D66" s="263" t="s">
        <v>117</v>
      </c>
      <c r="E66" s="244">
        <v>4.7E-2</v>
      </c>
      <c r="F66" s="237"/>
    </row>
    <row r="67" spans="1:6" s="238" customFormat="1" ht="12" customHeight="1">
      <c r="A67" s="239"/>
      <c r="B67" s="251"/>
      <c r="C67" s="262" t="s">
        <v>352</v>
      </c>
      <c r="D67" s="263" t="s">
        <v>117</v>
      </c>
      <c r="E67" s="265" t="e">
        <f>(E59*E65)+(E58*E66)</f>
        <v>#DIV/0!</v>
      </c>
      <c r="F67" s="237"/>
    </row>
    <row r="68" spans="1:6" s="238" customFormat="1" ht="12" customHeight="1">
      <c r="A68" s="255" t="s">
        <v>196</v>
      </c>
      <c r="B68" s="251" t="s">
        <v>353</v>
      </c>
      <c r="C68" s="242" t="s">
        <v>354</v>
      </c>
      <c r="D68" s="236" t="s">
        <v>321</v>
      </c>
      <c r="E68" s="269">
        <f>'4'!B28</f>
        <v>0.33</v>
      </c>
      <c r="F68" s="237"/>
    </row>
    <row r="69" spans="1:6" s="238" customFormat="1" ht="12" customHeight="1">
      <c r="A69" s="255"/>
      <c r="B69" s="251"/>
      <c r="C69" s="242" t="s">
        <v>355</v>
      </c>
      <c r="D69" s="236" t="s">
        <v>321</v>
      </c>
      <c r="E69" s="270">
        <f>'4'!B29</f>
        <v>0.1</v>
      </c>
      <c r="F69" s="237"/>
    </row>
    <row r="70" spans="1:6" s="238" customFormat="1" ht="12" customHeight="1">
      <c r="A70" s="255"/>
      <c r="B70" s="251"/>
      <c r="C70" s="242" t="s">
        <v>356</v>
      </c>
      <c r="D70" s="236" t="s">
        <v>321</v>
      </c>
      <c r="E70" s="269">
        <f>'4'!B29</f>
        <v>0.1</v>
      </c>
      <c r="F70" s="237"/>
    </row>
    <row r="71" spans="1:6" s="238" customFormat="1" ht="12" customHeight="1">
      <c r="A71" s="255"/>
      <c r="B71" s="251"/>
      <c r="C71" s="242" t="s">
        <v>357</v>
      </c>
      <c r="D71" s="236" t="s">
        <v>117</v>
      </c>
      <c r="E71" s="244">
        <v>1.4999999999999999E-2</v>
      </c>
      <c r="F71" s="237"/>
    </row>
    <row r="72" spans="1:6" s="238" customFormat="1" ht="12" customHeight="1">
      <c r="A72" s="255"/>
      <c r="B72" s="251" t="s">
        <v>358</v>
      </c>
      <c r="C72" s="242" t="s">
        <v>359</v>
      </c>
      <c r="D72" s="236" t="s">
        <v>321</v>
      </c>
      <c r="E72" s="269">
        <f>AVERAGE(E69:E70)</f>
        <v>0.1</v>
      </c>
      <c r="F72" s="237"/>
    </row>
    <row r="73" spans="1:6" s="238" customFormat="1" ht="12" customHeight="1">
      <c r="A73" s="255"/>
      <c r="B73" s="251"/>
      <c r="C73" s="242" t="s">
        <v>360</v>
      </c>
      <c r="D73" s="236" t="s">
        <v>321</v>
      </c>
      <c r="E73" s="270">
        <v>0.5</v>
      </c>
      <c r="F73" s="237"/>
    </row>
    <row r="74" spans="1:6" s="238" customFormat="1" ht="12" customHeight="1">
      <c r="A74" s="255"/>
      <c r="B74" s="251" t="s">
        <v>361</v>
      </c>
      <c r="C74" s="242" t="s">
        <v>362</v>
      </c>
      <c r="D74" s="236" t="s">
        <v>321</v>
      </c>
      <c r="E74" s="270">
        <v>0</v>
      </c>
      <c r="F74" s="271"/>
    </row>
    <row r="75" spans="1:6" s="238" customFormat="1" ht="12" customHeight="1">
      <c r="A75" s="255"/>
      <c r="B75" s="251"/>
      <c r="C75" s="242" t="s">
        <v>363</v>
      </c>
      <c r="D75" s="236" t="s">
        <v>321</v>
      </c>
      <c r="E75" s="269">
        <v>0</v>
      </c>
      <c r="F75" s="271"/>
    </row>
    <row r="76" spans="1:6" s="238" customFormat="1" ht="12" customHeight="1">
      <c r="A76" s="255"/>
      <c r="B76" s="251"/>
      <c r="C76" s="242" t="s">
        <v>364</v>
      </c>
      <c r="D76" s="236" t="s">
        <v>321</v>
      </c>
      <c r="E76" s="270">
        <v>0</v>
      </c>
      <c r="F76" s="271"/>
    </row>
    <row r="77" spans="1:6" s="238" customFormat="1" ht="12" customHeight="1">
      <c r="A77" s="255"/>
      <c r="B77" s="251"/>
      <c r="C77" s="242" t="s">
        <v>365</v>
      </c>
      <c r="D77" s="236" t="s">
        <v>321</v>
      </c>
      <c r="E77" s="269">
        <v>0</v>
      </c>
      <c r="F77" s="271"/>
    </row>
    <row r="78" spans="1:6" s="238" customFormat="1" ht="12" customHeight="1">
      <c r="A78" s="239" t="s">
        <v>366</v>
      </c>
      <c r="B78" s="251" t="s">
        <v>367</v>
      </c>
      <c r="C78" s="242" t="s">
        <v>368</v>
      </c>
      <c r="D78" s="236" t="s">
        <v>321</v>
      </c>
      <c r="E78" s="269">
        <f>SUM('15'!P37+'15'!Q37+'15'!R37)</f>
        <v>0</v>
      </c>
      <c r="F78" s="237"/>
    </row>
    <row r="79" spans="1:6" s="238" customFormat="1" ht="12" customHeight="1">
      <c r="A79" s="239"/>
      <c r="B79" s="251"/>
      <c r="C79" s="242" t="s">
        <v>369</v>
      </c>
      <c r="D79" s="236" t="s">
        <v>117</v>
      </c>
      <c r="E79" s="250">
        <f>IF(E17&gt;55%,55%,E17)</f>
        <v>0.55000000000000004</v>
      </c>
      <c r="F79" s="272"/>
    </row>
    <row r="80" spans="1:6" s="238" customFormat="1" ht="12" customHeight="1">
      <c r="A80" s="239"/>
      <c r="B80" s="251"/>
      <c r="C80" s="242" t="s">
        <v>370</v>
      </c>
      <c r="D80" s="236" t="s">
        <v>117</v>
      </c>
      <c r="E80" s="250">
        <f>(E17-E79)</f>
        <v>0.25</v>
      </c>
      <c r="F80" s="237"/>
    </row>
    <row r="81" spans="1:6" s="238" customFormat="1" ht="12" customHeight="1">
      <c r="A81" s="239"/>
      <c r="B81" s="251"/>
      <c r="C81" s="242" t="s">
        <v>371</v>
      </c>
      <c r="D81" s="236" t="s">
        <v>117</v>
      </c>
      <c r="E81" s="250">
        <f>IF(E79&gt;=15%,15%,E79)</f>
        <v>0.15</v>
      </c>
      <c r="F81" s="237"/>
    </row>
    <row r="82" spans="1:6" s="238" customFormat="1" ht="12" customHeight="1">
      <c r="A82" s="239"/>
      <c r="B82" s="251"/>
      <c r="C82" s="242" t="s">
        <v>372</v>
      </c>
      <c r="D82" s="236" t="s">
        <v>117</v>
      </c>
      <c r="E82" s="250">
        <f>IF(E79=0,0,E81/E79)</f>
        <v>0.27272727272727271</v>
      </c>
      <c r="F82" s="237"/>
    </row>
    <row r="83" spans="1:6" s="238" customFormat="1" ht="12" customHeight="1">
      <c r="A83" s="239"/>
      <c r="B83" s="251"/>
      <c r="C83" s="242" t="s">
        <v>373</v>
      </c>
      <c r="D83" s="236" t="s">
        <v>117</v>
      </c>
      <c r="E83" s="250">
        <f>1-E82-E84</f>
        <v>0.58181818181818179</v>
      </c>
      <c r="F83" s="237"/>
    </row>
    <row r="84" spans="1:6" s="238" customFormat="1" ht="12" customHeight="1">
      <c r="A84" s="239"/>
      <c r="B84" s="251"/>
      <c r="C84" s="242" t="s">
        <v>374</v>
      </c>
      <c r="D84" s="236" t="s">
        <v>117</v>
      </c>
      <c r="E84" s="250">
        <f>IF(E69&lt;=0.1,'16'!H7,IF(AND(E69&gt;0.1,E69&lt;=0.11),'16'!H8,IF(AND(E69&gt;=0.11,E69&lt;=0.12),'16'!H9,IF(AND(E69&gt;=0.12,E69&lt;=0.13),'16'!H10,IF(E69&gt;=0.13,'16'!H11,0)))))</f>
        <v>0.14545454545454548</v>
      </c>
      <c r="F84" s="237"/>
    </row>
    <row r="85" spans="1:6" s="238" customFormat="1" ht="12" customHeight="1">
      <c r="A85" s="239"/>
      <c r="B85" s="251"/>
      <c r="C85" s="242" t="s">
        <v>375</v>
      </c>
      <c r="D85" s="236" t="s">
        <v>117</v>
      </c>
      <c r="E85" s="250">
        <f>100%</f>
        <v>1</v>
      </c>
      <c r="F85" s="237"/>
    </row>
    <row r="86" spans="1:6" s="238" customFormat="1" ht="12" customHeight="1">
      <c r="A86" s="239"/>
      <c r="B86" s="251" t="s">
        <v>376</v>
      </c>
      <c r="C86" s="242" t="s">
        <v>377</v>
      </c>
      <c r="D86" s="236" t="s">
        <v>117</v>
      </c>
      <c r="E86" s="250">
        <f>'4'!B10</f>
        <v>0</v>
      </c>
      <c r="F86" s="237"/>
    </row>
    <row r="87" spans="1:6" s="238" customFormat="1" ht="12" customHeight="1">
      <c r="A87" s="239"/>
      <c r="B87" s="251"/>
      <c r="C87" s="242" t="s">
        <v>378</v>
      </c>
      <c r="D87" s="236" t="s">
        <v>117</v>
      </c>
      <c r="E87" s="244">
        <v>1</v>
      </c>
      <c r="F87" s="237"/>
    </row>
    <row r="88" spans="1:6" s="238" customFormat="1" ht="12" customHeight="1">
      <c r="A88" s="239" t="s">
        <v>379</v>
      </c>
      <c r="B88" s="239"/>
      <c r="C88" s="240" t="s">
        <v>380</v>
      </c>
      <c r="D88" s="236" t="s">
        <v>117</v>
      </c>
      <c r="E88" s="248">
        <v>2</v>
      </c>
      <c r="F88" s="237"/>
    </row>
    <row r="89" spans="1:6" s="238" customFormat="1" ht="12" customHeight="1">
      <c r="A89" s="239"/>
      <c r="B89" s="239"/>
      <c r="C89" s="240" t="s">
        <v>381</v>
      </c>
      <c r="D89" s="236" t="s">
        <v>117</v>
      </c>
      <c r="E89" s="248">
        <v>0.2</v>
      </c>
      <c r="F89" s="237"/>
    </row>
    <row r="90" spans="1:6" s="238" customFormat="1" ht="12" customHeight="1">
      <c r="A90" s="239"/>
      <c r="B90" s="239"/>
      <c r="C90" s="240" t="s">
        <v>382</v>
      </c>
      <c r="D90" s="236" t="s">
        <v>95</v>
      </c>
      <c r="E90" s="247">
        <v>20</v>
      </c>
      <c r="F90" s="237"/>
    </row>
    <row r="91" spans="1:6" s="238" customFormat="1" ht="12" customHeight="1">
      <c r="A91" s="239" t="s">
        <v>383</v>
      </c>
      <c r="B91" s="239"/>
      <c r="C91" s="242" t="s">
        <v>384</v>
      </c>
      <c r="D91" s="236" t="s">
        <v>117</v>
      </c>
      <c r="E91" s="248">
        <v>0</v>
      </c>
      <c r="F91" s="273"/>
    </row>
    <row r="92" spans="1:6" s="238" customFormat="1" ht="12" customHeight="1">
      <c r="A92" s="239"/>
      <c r="B92" s="239"/>
      <c r="C92" s="242" t="s">
        <v>385</v>
      </c>
      <c r="D92" s="236" t="s">
        <v>117</v>
      </c>
      <c r="E92" s="248">
        <v>0</v>
      </c>
      <c r="F92" s="273"/>
    </row>
    <row r="93" spans="1:6" s="238" customFormat="1" ht="12" customHeight="1">
      <c r="A93" s="239"/>
      <c r="B93" s="239"/>
      <c r="C93" s="242" t="s">
        <v>386</v>
      </c>
      <c r="D93" s="236" t="s">
        <v>117</v>
      </c>
      <c r="E93" s="248">
        <v>0</v>
      </c>
      <c r="F93" s="237"/>
    </row>
    <row r="94" spans="1:6" s="238" customFormat="1" ht="12" customHeight="1">
      <c r="A94" s="239"/>
      <c r="B94" s="239"/>
      <c r="C94" s="242" t="s">
        <v>387</v>
      </c>
      <c r="D94" s="236" t="s">
        <v>115</v>
      </c>
      <c r="E94" s="249">
        <v>0</v>
      </c>
      <c r="F94" s="237"/>
    </row>
    <row r="95" spans="1:6" s="238" customFormat="1" ht="12" customHeight="1">
      <c r="A95" s="239"/>
      <c r="B95" s="239"/>
      <c r="C95" s="242" t="s">
        <v>388</v>
      </c>
      <c r="D95" s="236" t="s">
        <v>111</v>
      </c>
      <c r="E95" s="259">
        <f>'15'!M37</f>
        <v>0</v>
      </c>
      <c r="F95" s="237"/>
    </row>
    <row r="96" spans="1:6" s="238" customFormat="1" ht="12" customHeight="1">
      <c r="A96" s="239"/>
      <c r="B96" s="239"/>
      <c r="C96" s="242" t="s">
        <v>389</v>
      </c>
      <c r="D96" s="236" t="s">
        <v>115</v>
      </c>
      <c r="E96" s="259">
        <f>'15'!H37</f>
        <v>0</v>
      </c>
      <c r="F96" s="237"/>
    </row>
    <row r="97" spans="1:6" s="238" customFormat="1" ht="12" customHeight="1">
      <c r="A97" s="239"/>
      <c r="B97" s="239"/>
      <c r="C97" s="242" t="s">
        <v>389</v>
      </c>
      <c r="D97" s="236" t="s">
        <v>390</v>
      </c>
      <c r="E97" s="259" t="e">
        <f>E96/E95</f>
        <v>#DIV/0!</v>
      </c>
      <c r="F97" s="237"/>
    </row>
    <row r="98" spans="1:6">
      <c r="C98" s="275"/>
      <c r="D98" s="263"/>
      <c r="E98" s="263"/>
    </row>
  </sheetData>
  <sheetProtection algorithmName="SHA-512" hashValue="Lxxi9XzX6VWzeR8LkqD5T7r/djApoF3f1gtGwByttAyNAmIAwr/L/QP+ui7tTuvdccCusf8gYuor+E/5zgED+A==" saltValue="firXgCQJEXDmfX9sa3ID2Q==" spinCount="100000" sheet="1" selectLockedCells="1"/>
  <mergeCells count="32">
    <mergeCell ref="B78:B85"/>
    <mergeCell ref="A18:A22"/>
    <mergeCell ref="B36:B38"/>
    <mergeCell ref="B18:B20"/>
    <mergeCell ref="A91:B97"/>
    <mergeCell ref="B74:B77"/>
    <mergeCell ref="A23:A29"/>
    <mergeCell ref="A30:A38"/>
    <mergeCell ref="A39:A47"/>
    <mergeCell ref="A88:B90"/>
    <mergeCell ref="A68:A77"/>
    <mergeCell ref="A78:A87"/>
    <mergeCell ref="B62:B67"/>
    <mergeCell ref="B45:B47"/>
    <mergeCell ref="B68:B71"/>
    <mergeCell ref="B30:B35"/>
    <mergeCell ref="B86:B87"/>
    <mergeCell ref="B72:B73"/>
    <mergeCell ref="B39:B44"/>
    <mergeCell ref="B23:B27"/>
    <mergeCell ref="A1:B1"/>
    <mergeCell ref="A53:A67"/>
    <mergeCell ref="B53:B55"/>
    <mergeCell ref="B56:B57"/>
    <mergeCell ref="B58:B61"/>
    <mergeCell ref="A9:B11"/>
    <mergeCell ref="A48:B52"/>
    <mergeCell ref="A2:B8"/>
    <mergeCell ref="A12:B14"/>
    <mergeCell ref="A15:B17"/>
    <mergeCell ref="B28:B29"/>
    <mergeCell ref="B21:B22"/>
  </mergeCells>
  <dataValidations count="1">
    <dataValidation type="whole" allowBlank="1" showInputMessage="1" showErrorMessage="1" sqref="E60" xr:uid="{9A6FB3AE-4183-C249-945C-0D07108F3F2E}">
      <formula1>0</formula1>
      <formula2>3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01222B5-93C8-544A-9F02-0620777A26D6}">
          <x14:formula1>
            <xm:f>'18'!$D$3:$D$5</xm:f>
          </x14:formula1>
          <xm:sqref>E7</xm:sqref>
        </x14:dataValidation>
        <x14:dataValidation type="list" allowBlank="1" showInputMessage="1" showErrorMessage="1" xr:uid="{54BCF2E8-0AE1-9A4B-8AF8-5C82F38329A9}">
          <x14:formula1>
            <xm:f>'18'!$B$3:$B$4</xm:f>
          </x14:formula1>
          <xm:sqref>E8</xm:sqref>
        </x14:dataValidation>
        <x14:dataValidation type="list" allowBlank="1" showInputMessage="1" showErrorMessage="1" xr:uid="{D5C04317-D227-C04D-9421-A94CF5E802AF}">
          <x14:formula1>
            <xm:f>'18'!$I$3:$I$5</xm:f>
          </x14:formula1>
          <xm:sqref>E5</xm:sqref>
        </x14:dataValidation>
        <x14:dataValidation type="list" allowBlank="1" showInputMessage="1" showErrorMessage="1" xr:uid="{BCCAEAE2-2A87-2A4A-8367-191965644F01}">
          <x14:formula1>
            <xm:f>'18'!$C$3:$C$4</xm:f>
          </x14:formula1>
          <xm:sqref>E4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95250-C444-F04E-8728-70141F930045}">
  <dimension ref="B2:D123"/>
  <sheetViews>
    <sheetView topLeftCell="A13" zoomScale="150" zoomScaleNormal="150" workbookViewId="0">
      <selection activeCell="AXR1" sqref="A1:XFD1048576"/>
    </sheetView>
  </sheetViews>
  <sheetFormatPr baseColWidth="10" defaultColWidth="10.83203125" defaultRowHeight="20.25" customHeight="1"/>
  <cols>
    <col min="1" max="1" width="2.83203125" style="277" customWidth="1"/>
    <col min="2" max="2" width="52.5" style="279" bestFit="1" customWidth="1"/>
    <col min="3" max="4" width="13.83203125" style="291" customWidth="1"/>
    <col min="5" max="16384" width="10.83203125" style="277"/>
  </cols>
  <sheetData>
    <row r="2" spans="2:4" ht="92.25" customHeight="1">
      <c r="B2" s="173" t="s">
        <v>169</v>
      </c>
      <c r="C2" s="167"/>
      <c r="D2" s="167"/>
    </row>
    <row r="3" spans="2:4" ht="26.25" customHeight="1">
      <c r="B3" s="278" t="s">
        <v>391</v>
      </c>
      <c r="C3" s="278"/>
      <c r="D3" s="278"/>
    </row>
    <row r="4" spans="2:4" ht="14.25" customHeight="1">
      <c r="B4" s="279" t="s">
        <v>177</v>
      </c>
      <c r="C4" s="280"/>
      <c r="D4" s="280"/>
    </row>
    <row r="5" spans="2:4" ht="14.25" customHeight="1">
      <c r="B5" s="281" t="s">
        <v>392</v>
      </c>
      <c r="C5" s="280" t="str">
        <f>'5'!E2</f>
        <v>_</v>
      </c>
      <c r="D5" s="280"/>
    </row>
    <row r="6" spans="2:4" ht="14.25" customHeight="1">
      <c r="B6" s="281" t="s">
        <v>393</v>
      </c>
      <c r="C6" s="282">
        <f>'5'!E6</f>
        <v>30</v>
      </c>
      <c r="D6" s="282"/>
    </row>
    <row r="7" spans="2:4" ht="14.25" customHeight="1">
      <c r="B7" s="279" t="s">
        <v>182</v>
      </c>
      <c r="C7" s="283"/>
      <c r="D7" s="283"/>
    </row>
    <row r="8" spans="2:4" ht="14.25" customHeight="1">
      <c r="B8" s="281" t="s">
        <v>394</v>
      </c>
      <c r="C8" s="284">
        <f>'4'!T33</f>
        <v>0</v>
      </c>
      <c r="D8" s="284"/>
    </row>
    <row r="9" spans="2:4" ht="14.25" customHeight="1">
      <c r="B9" s="281" t="s">
        <v>24</v>
      </c>
      <c r="C9" s="284">
        <f>'4'!X33</f>
        <v>0</v>
      </c>
      <c r="D9" s="284"/>
    </row>
    <row r="10" spans="2:4" ht="14.25" customHeight="1">
      <c r="B10" s="281" t="s">
        <v>395</v>
      </c>
      <c r="C10" s="284">
        <f>'4'!AI33+'4'!AK33</f>
        <v>0</v>
      </c>
      <c r="D10" s="284"/>
    </row>
    <row r="11" spans="2:4" ht="14.25" customHeight="1">
      <c r="B11" s="279" t="s">
        <v>193</v>
      </c>
      <c r="C11" s="280"/>
      <c r="D11" s="280"/>
    </row>
    <row r="12" spans="2:4" ht="14.25" customHeight="1">
      <c r="B12" s="281" t="s">
        <v>86</v>
      </c>
      <c r="C12" s="284">
        <f>'4'!U33</f>
        <v>0</v>
      </c>
      <c r="D12" s="284"/>
    </row>
    <row r="13" spans="2:4" ht="14.25" customHeight="1">
      <c r="B13" s="281" t="s">
        <v>396</v>
      </c>
      <c r="C13" s="285">
        <f>'13'!C65</f>
        <v>0</v>
      </c>
      <c r="D13" s="285"/>
    </row>
    <row r="14" spans="2:4" ht="14.25" customHeight="1">
      <c r="B14" s="281" t="s">
        <v>397</v>
      </c>
      <c r="C14" s="286">
        <f>'5'!E16</f>
        <v>0.8</v>
      </c>
      <c r="D14" s="286"/>
    </row>
    <row r="15" spans="2:4" ht="14.25" customHeight="1">
      <c r="B15" s="281" t="s">
        <v>398</v>
      </c>
      <c r="C15" s="286">
        <f>'5'!E15</f>
        <v>0.19999999999999996</v>
      </c>
      <c r="D15" s="286"/>
    </row>
    <row r="16" spans="2:4" ht="14.25" customHeight="1">
      <c r="B16" s="281" t="s">
        <v>399</v>
      </c>
      <c r="C16" s="286">
        <f>'5'!E17</f>
        <v>0.8</v>
      </c>
      <c r="D16" s="286"/>
    </row>
    <row r="17" spans="2:4" ht="12">
      <c r="B17" s="279" t="s">
        <v>400</v>
      </c>
      <c r="C17" s="280"/>
      <c r="D17" s="280"/>
    </row>
    <row r="18" spans="2:4" ht="12">
      <c r="B18" s="281" t="s">
        <v>401</v>
      </c>
      <c r="C18" s="287">
        <f>'5'!E69</f>
        <v>0.1</v>
      </c>
      <c r="D18" s="287"/>
    </row>
    <row r="19" spans="2:4" ht="12">
      <c r="B19" s="281" t="s">
        <v>402</v>
      </c>
      <c r="C19" s="287">
        <f>'5'!E70</f>
        <v>0.1</v>
      </c>
      <c r="D19" s="287"/>
    </row>
    <row r="20" spans="2:4" ht="12">
      <c r="B20" s="281" t="s">
        <v>403</v>
      </c>
      <c r="C20" s="287">
        <f>'5'!E73</f>
        <v>0.5</v>
      </c>
      <c r="D20" s="287"/>
    </row>
    <row r="21" spans="2:4" ht="12">
      <c r="B21" s="279" t="s">
        <v>404</v>
      </c>
      <c r="C21" s="280"/>
      <c r="D21" s="280"/>
    </row>
    <row r="22" spans="2:4" ht="12">
      <c r="B22" s="288" t="s">
        <v>405</v>
      </c>
      <c r="C22" s="289">
        <f>'5'!E78</f>
        <v>0</v>
      </c>
      <c r="D22" s="289"/>
    </row>
    <row r="23" spans="2:4" ht="12">
      <c r="B23" s="288" t="s">
        <v>406</v>
      </c>
      <c r="C23" s="286">
        <f>'5'!E79</f>
        <v>0.55000000000000004</v>
      </c>
      <c r="D23" s="286"/>
    </row>
    <row r="24" spans="2:4" ht="12">
      <c r="B24" s="288" t="s">
        <v>407</v>
      </c>
      <c r="C24" s="286">
        <f>'5'!E83</f>
        <v>0.58181818181818179</v>
      </c>
      <c r="D24" s="286"/>
    </row>
    <row r="25" spans="2:4" ht="14.25" customHeight="1">
      <c r="B25" s="279" t="s">
        <v>206</v>
      </c>
      <c r="C25" s="280"/>
      <c r="D25" s="280"/>
    </row>
    <row r="26" spans="2:4" ht="14.25" customHeight="1">
      <c r="B26" s="281" t="s">
        <v>408</v>
      </c>
      <c r="C26" s="286" t="e">
        <f>'5'!E59</f>
        <v>#DIV/0!</v>
      </c>
      <c r="D26" s="286"/>
    </row>
    <row r="27" spans="2:4" ht="14.25" customHeight="1">
      <c r="B27" s="281" t="s">
        <v>409</v>
      </c>
      <c r="C27" s="286" t="e">
        <f>'5'!E58</f>
        <v>#DIV/0!</v>
      </c>
      <c r="D27" s="286"/>
    </row>
    <row r="28" spans="2:4" ht="14.25" customHeight="1">
      <c r="B28" s="281" t="s">
        <v>410</v>
      </c>
      <c r="C28" s="290">
        <f>'5'!E60</f>
        <v>0</v>
      </c>
      <c r="D28" s="290"/>
    </row>
    <row r="29" spans="2:4" ht="14.25" customHeight="1">
      <c r="B29" s="281" t="s">
        <v>411</v>
      </c>
      <c r="C29" s="290">
        <f>'5'!E61</f>
        <v>4</v>
      </c>
      <c r="D29" s="290"/>
    </row>
    <row r="30" spans="2:4" ht="14.25" customHeight="1">
      <c r="B30" s="281" t="s">
        <v>208</v>
      </c>
      <c r="C30" s="286">
        <f>'5'!E66</f>
        <v>4.7E-2</v>
      </c>
      <c r="D30" s="286"/>
    </row>
    <row r="31" spans="2:4" ht="14.25" customHeight="1">
      <c r="B31" s="281" t="s">
        <v>336</v>
      </c>
      <c r="C31" s="286">
        <f>'5'!E53</f>
        <v>0.02</v>
      </c>
      <c r="D31" s="286"/>
    </row>
    <row r="32" spans="2:4" ht="14.25" customHeight="1">
      <c r="B32" s="281" t="s">
        <v>141</v>
      </c>
      <c r="C32" s="286">
        <f>'5'!E54</f>
        <v>0.28999999999999998</v>
      </c>
      <c r="D32" s="286"/>
    </row>
    <row r="33" spans="2:4" ht="14.25" customHeight="1">
      <c r="B33" s="281" t="s">
        <v>352</v>
      </c>
      <c r="C33" s="286" t="e">
        <f>'5'!E67</f>
        <v>#DIV/0!</v>
      </c>
      <c r="D33" s="286"/>
    </row>
    <row r="34" spans="2:4" ht="14.25" customHeight="1"/>
    <row r="35" spans="2:4" ht="25" customHeight="1">
      <c r="B35" s="278" t="s">
        <v>412</v>
      </c>
      <c r="C35" s="278"/>
      <c r="D35" s="278"/>
    </row>
    <row r="36" spans="2:4" ht="14.25" customHeight="1">
      <c r="B36" s="279" t="s">
        <v>413</v>
      </c>
      <c r="C36" s="280"/>
      <c r="D36" s="280"/>
    </row>
    <row r="37" spans="2:4" ht="14.25" customHeight="1">
      <c r="B37" s="279" t="s">
        <v>414</v>
      </c>
      <c r="C37" s="292" t="e">
        <f>'7'!C42</f>
        <v>#DIV/0!</v>
      </c>
      <c r="D37" s="292"/>
    </row>
    <row r="38" spans="2:4" ht="14.25" customHeight="1">
      <c r="B38" s="281" t="s">
        <v>415</v>
      </c>
      <c r="C38" s="293" t="e">
        <f>'7'!C18</f>
        <v>#DIV/0!</v>
      </c>
      <c r="D38" s="293"/>
    </row>
    <row r="39" spans="2:4" ht="14.25" customHeight="1">
      <c r="B39" s="281" t="s">
        <v>416</v>
      </c>
      <c r="C39" s="293">
        <f>'7'!C21</f>
        <v>0</v>
      </c>
      <c r="D39" s="293"/>
    </row>
    <row r="40" spans="2:4" ht="14.25" customHeight="1">
      <c r="B40" s="281" t="s">
        <v>417</v>
      </c>
      <c r="C40" s="293">
        <f>'7'!C24</f>
        <v>0</v>
      </c>
      <c r="D40" s="293"/>
    </row>
    <row r="41" spans="2:4" ht="14.25" customHeight="1">
      <c r="B41" s="281" t="s">
        <v>418</v>
      </c>
      <c r="C41" s="293">
        <f>'7'!C27</f>
        <v>0</v>
      </c>
      <c r="D41" s="293"/>
    </row>
    <row r="42" spans="2:4" ht="14.25" customHeight="1">
      <c r="B42" s="281" t="s">
        <v>275</v>
      </c>
      <c r="C42" s="293" t="e">
        <f>'7'!C30</f>
        <v>#DIV/0!</v>
      </c>
      <c r="D42" s="293"/>
    </row>
    <row r="43" spans="2:4" ht="14.25" customHeight="1">
      <c r="B43" s="281" t="s">
        <v>276</v>
      </c>
      <c r="C43" s="293" t="e">
        <f>'7'!C33</f>
        <v>#DIV/0!</v>
      </c>
      <c r="D43" s="293"/>
    </row>
    <row r="44" spans="2:4" ht="14.25" customHeight="1">
      <c r="B44" s="281" t="s">
        <v>419</v>
      </c>
      <c r="C44" s="293" t="e">
        <f>'7'!C37</f>
        <v>#DIV/0!</v>
      </c>
      <c r="D44" s="293"/>
    </row>
    <row r="45" spans="2:4" ht="12">
      <c r="B45" s="279" t="s">
        <v>420</v>
      </c>
      <c r="C45" s="294" t="s">
        <v>28</v>
      </c>
      <c r="D45" s="294" t="s">
        <v>421</v>
      </c>
    </row>
    <row r="46" spans="2:4" ht="12">
      <c r="B46" s="279" t="s">
        <v>422</v>
      </c>
      <c r="C46" s="295">
        <f>SUM(C47:C52)</f>
        <v>0</v>
      </c>
      <c r="D46" s="295">
        <f>SUM(D47:D52)</f>
        <v>0</v>
      </c>
    </row>
    <row r="47" spans="2:4" ht="12">
      <c r="B47" s="281" t="s">
        <v>423</v>
      </c>
      <c r="C47" s="296">
        <f>'8'!AJ19+'8'!AJ20+'8'!AJ22+'8'!AJ23+'8'!AJ26+'8'!AJ27</f>
        <v>0</v>
      </c>
      <c r="D47" s="296">
        <f>'8'!AK19+'8'!AK20+'8'!AK22+'8'!AK23+'8'!AK26+'8'!AK27</f>
        <v>0</v>
      </c>
    </row>
    <row r="48" spans="2:4" ht="12">
      <c r="B48" s="281" t="s">
        <v>424</v>
      </c>
      <c r="C48" s="296">
        <f>'8'!AJ29+'8'!AJ30</f>
        <v>0</v>
      </c>
      <c r="D48" s="296">
        <f>'8'!AK29+'8'!AK30</f>
        <v>0</v>
      </c>
    </row>
    <row r="49" spans="2:4" ht="12">
      <c r="B49" s="281" t="s">
        <v>425</v>
      </c>
      <c r="C49" s="296">
        <f>'8'!AJ25</f>
        <v>0</v>
      </c>
      <c r="D49" s="296">
        <f>'8'!AK25</f>
        <v>0</v>
      </c>
    </row>
    <row r="50" spans="2:4" ht="12">
      <c r="B50" s="281" t="s">
        <v>426</v>
      </c>
      <c r="C50" s="296">
        <f>'8'!AJ35</f>
        <v>0</v>
      </c>
      <c r="D50" s="296">
        <f>'8'!AK35</f>
        <v>0</v>
      </c>
    </row>
    <row r="51" spans="2:4" ht="12">
      <c r="B51" s="281" t="s">
        <v>427</v>
      </c>
      <c r="C51" s="296">
        <f>'8'!AJ17</f>
        <v>0</v>
      </c>
      <c r="D51" s="296">
        <f>'8'!AK17</f>
        <v>0</v>
      </c>
    </row>
    <row r="52" spans="2:4" ht="12">
      <c r="B52" s="281" t="s">
        <v>133</v>
      </c>
      <c r="C52" s="296">
        <f>'8'!AJ32+'8'!AJ33+'8'!AJ34</f>
        <v>0</v>
      </c>
      <c r="D52" s="296">
        <f>'8'!AK32+'8'!AK33+'8'!AK34</f>
        <v>0</v>
      </c>
    </row>
    <row r="53" spans="2:4" ht="12">
      <c r="B53" s="279" t="s">
        <v>428</v>
      </c>
      <c r="C53" s="295">
        <f>SUM(C54:C59)</f>
        <v>0</v>
      </c>
      <c r="D53" s="295">
        <f>SUM(D54:D59)</f>
        <v>0</v>
      </c>
    </row>
    <row r="54" spans="2:4" ht="12">
      <c r="B54" s="281" t="s">
        <v>429</v>
      </c>
      <c r="C54" s="296">
        <f>'8'!AJ7</f>
        <v>0</v>
      </c>
      <c r="D54" s="296">
        <f>'8'!AK7</f>
        <v>0</v>
      </c>
    </row>
    <row r="55" spans="2:4" ht="12">
      <c r="B55" s="281" t="s">
        <v>430</v>
      </c>
      <c r="C55" s="296">
        <f>'8'!AJ5</f>
        <v>0</v>
      </c>
      <c r="D55" s="296">
        <f>'8'!AK5</f>
        <v>0</v>
      </c>
    </row>
    <row r="56" spans="2:4" ht="12">
      <c r="B56" s="281" t="s">
        <v>431</v>
      </c>
      <c r="C56" s="296">
        <f>'8'!AJ12</f>
        <v>0</v>
      </c>
      <c r="D56" s="296">
        <f>'8'!AK12</f>
        <v>0</v>
      </c>
    </row>
    <row r="57" spans="2:4" ht="12">
      <c r="B57" s="281" t="s">
        <v>432</v>
      </c>
      <c r="C57" s="296">
        <f>'8'!AJ14</f>
        <v>0</v>
      </c>
      <c r="D57" s="296">
        <f>'8'!AK14</f>
        <v>0</v>
      </c>
    </row>
    <row r="58" spans="2:4" ht="12">
      <c r="B58" s="281" t="s">
        <v>433</v>
      </c>
      <c r="C58" s="296">
        <f>'8'!AJ6</f>
        <v>0</v>
      </c>
      <c r="D58" s="296">
        <f>'8'!AK6</f>
        <v>0</v>
      </c>
    </row>
    <row r="59" spans="2:4" ht="12">
      <c r="B59" s="281" t="s">
        <v>434</v>
      </c>
      <c r="C59" s="296">
        <f>'8'!AJ9+'8'!AJ10</f>
        <v>0</v>
      </c>
      <c r="D59" s="296">
        <f>'8'!AK9+'8'!AK10</f>
        <v>0</v>
      </c>
    </row>
    <row r="60" spans="2:4" ht="12">
      <c r="B60" s="279" t="s">
        <v>435</v>
      </c>
      <c r="C60" s="295">
        <f>C53-C46</f>
        <v>0</v>
      </c>
      <c r="D60" s="295">
        <f>D53-D46</f>
        <v>0</v>
      </c>
    </row>
    <row r="61" spans="2:4" ht="12">
      <c r="B61" s="279" t="s">
        <v>138</v>
      </c>
      <c r="C61" s="292" t="e">
        <f>D60-C38</f>
        <v>#DIV/0!</v>
      </c>
      <c r="D61" s="283"/>
    </row>
    <row r="62" spans="2:4" ht="12">
      <c r="B62" s="279" t="s">
        <v>436</v>
      </c>
    </row>
    <row r="63" spans="2:4" ht="12">
      <c r="B63" s="279" t="s">
        <v>437</v>
      </c>
      <c r="C63" s="297" t="e">
        <f>'12'!D28</f>
        <v>#VALUE!</v>
      </c>
      <c r="D63" s="297"/>
    </row>
    <row r="64" spans="2:4" ht="12">
      <c r="B64" s="279" t="s">
        <v>438</v>
      </c>
      <c r="C64" s="298" t="e">
        <f>'12'!D29</f>
        <v>#DIV/0!</v>
      </c>
      <c r="D64" s="298"/>
    </row>
    <row r="65" spans="2:4" ht="12">
      <c r="B65" s="279" t="s">
        <v>439</v>
      </c>
      <c r="C65" s="299" t="e">
        <f>IF(C27=0,0,'12'!D44)</f>
        <v>#DIV/0!</v>
      </c>
      <c r="D65" s="299"/>
    </row>
    <row r="66" spans="2:4" ht="12">
      <c r="B66" s="279" t="s">
        <v>440</v>
      </c>
      <c r="C66" s="299">
        <f>IF(C28=0,0,'12'!D45)</f>
        <v>0</v>
      </c>
      <c r="D66" s="299"/>
    </row>
    <row r="67" spans="2:4" ht="12">
      <c r="B67" s="279" t="s">
        <v>441</v>
      </c>
      <c r="C67" s="299" t="e">
        <f>IF(C27=0,0,'12'!D58)</f>
        <v>#DIV/0!</v>
      </c>
      <c r="D67" s="299"/>
    </row>
    <row r="68" spans="2:4" ht="12">
      <c r="B68" s="279" t="s">
        <v>442</v>
      </c>
      <c r="C68" s="299">
        <f>IF(C28=0,0,'12'!D59)</f>
        <v>0</v>
      </c>
      <c r="D68" s="299"/>
    </row>
    <row r="69" spans="2:4" ht="12">
      <c r="B69" s="279" t="s">
        <v>443</v>
      </c>
      <c r="C69" s="299" t="e">
        <f>'12'!D68</f>
        <v>#DIV/0!</v>
      </c>
      <c r="D69" s="299"/>
    </row>
    <row r="70" spans="2:4" ht="12">
      <c r="B70" s="279" t="s">
        <v>444</v>
      </c>
      <c r="C70" s="299" t="e">
        <f>'12'!D77</f>
        <v>#DIV/0!</v>
      </c>
      <c r="D70" s="299"/>
    </row>
    <row r="71" spans="2:4" ht="12">
      <c r="B71" s="279" t="s">
        <v>445</v>
      </c>
      <c r="C71" s="280"/>
      <c r="D71" s="280"/>
    </row>
    <row r="72" spans="2:4" ht="12">
      <c r="B72" s="279" t="s">
        <v>446</v>
      </c>
      <c r="C72" s="295" t="s">
        <v>447</v>
      </c>
      <c r="D72" s="295">
        <f>(C13*C22)*0.45</f>
        <v>0</v>
      </c>
    </row>
    <row r="73" spans="2:4" ht="12"/>
    <row r="74" spans="2:4" ht="22" customHeight="1">
      <c r="B74" s="278" t="s">
        <v>448</v>
      </c>
      <c r="C74" s="278"/>
      <c r="D74" s="278"/>
    </row>
    <row r="75" spans="2:4" ht="14.25" hidden="1" customHeight="1">
      <c r="B75" s="279" t="s">
        <v>182</v>
      </c>
      <c r="C75" s="283" t="s">
        <v>111</v>
      </c>
      <c r="D75" s="283"/>
    </row>
    <row r="76" spans="2:4" ht="14.25" hidden="1" customHeight="1">
      <c r="B76" s="281" t="s">
        <v>449</v>
      </c>
      <c r="C76" s="300">
        <f>'15'!J37</f>
        <v>0</v>
      </c>
      <c r="D76" s="300"/>
    </row>
    <row r="77" spans="2:4" ht="14.25" hidden="1" customHeight="1">
      <c r="B77" s="281" t="s">
        <v>450</v>
      </c>
      <c r="C77" s="300">
        <f>'15'!L37</f>
        <v>0</v>
      </c>
      <c r="D77" s="300"/>
    </row>
    <row r="78" spans="2:4" ht="14.25" hidden="1" customHeight="1">
      <c r="B78" s="281" t="s">
        <v>451</v>
      </c>
      <c r="C78" s="300">
        <f>'15'!M37</f>
        <v>0</v>
      </c>
      <c r="D78" s="300"/>
    </row>
    <row r="79" spans="2:4" ht="14.25" hidden="1" customHeight="1">
      <c r="B79" s="291" t="s">
        <v>452</v>
      </c>
      <c r="C79" s="285">
        <f>SUM(C76:C78)</f>
        <v>0</v>
      </c>
      <c r="D79" s="285"/>
    </row>
    <row r="80" spans="2:4" ht="14.25" hidden="1" customHeight="1">
      <c r="B80" s="281" t="s">
        <v>453</v>
      </c>
      <c r="C80" s="301">
        <f>'4'!AI33</f>
        <v>0</v>
      </c>
      <c r="D80" s="302">
        <f>'4'!AJ33</f>
        <v>0</v>
      </c>
    </row>
    <row r="81" spans="2:4" ht="14.25" hidden="1" customHeight="1">
      <c r="B81" s="281" t="s">
        <v>454</v>
      </c>
      <c r="C81" s="301">
        <f>'4'!AK33</f>
        <v>0</v>
      </c>
      <c r="D81" s="302">
        <f>'4'!AL33</f>
        <v>0</v>
      </c>
    </row>
    <row r="82" spans="2:4" ht="14.25" customHeight="1">
      <c r="B82" s="279" t="s">
        <v>455</v>
      </c>
      <c r="C82" s="294" t="s">
        <v>456</v>
      </c>
      <c r="D82" s="294" t="s">
        <v>421</v>
      </c>
    </row>
    <row r="83" spans="2:4" ht="14.25" customHeight="1">
      <c r="B83" s="279" t="s">
        <v>422</v>
      </c>
      <c r="C83" s="295">
        <f>SUM(C84:C85)</f>
        <v>0</v>
      </c>
      <c r="D83" s="295">
        <f>SUM(D84:D85)</f>
        <v>0</v>
      </c>
    </row>
    <row r="84" spans="2:4" ht="14.25" hidden="1" customHeight="1">
      <c r="B84" s="281" t="s">
        <v>457</v>
      </c>
      <c r="C84" s="296">
        <f>'14'!E13</f>
        <v>0</v>
      </c>
      <c r="D84" s="296">
        <f>'14'!E13</f>
        <v>0</v>
      </c>
    </row>
    <row r="85" spans="2:4" ht="14.25" hidden="1" customHeight="1">
      <c r="B85" s="281" t="s">
        <v>458</v>
      </c>
      <c r="C85" s="296">
        <f>'14'!E30</f>
        <v>0</v>
      </c>
      <c r="D85" s="296">
        <f>'8'!AK68</f>
        <v>0</v>
      </c>
    </row>
    <row r="86" spans="2:4" ht="14.25" customHeight="1">
      <c r="B86" s="279" t="s">
        <v>459</v>
      </c>
      <c r="C86" s="295">
        <f>SUM(C87:C91)</f>
        <v>0</v>
      </c>
      <c r="D86" s="295">
        <f>SUM(D87:D91)</f>
        <v>0</v>
      </c>
    </row>
    <row r="87" spans="2:4" ht="14.25" customHeight="1">
      <c r="B87" s="281" t="s">
        <v>460</v>
      </c>
      <c r="C87" s="296">
        <f>'8'!AJ55</f>
        <v>0</v>
      </c>
      <c r="D87" s="296">
        <f>'8'!AK55</f>
        <v>0</v>
      </c>
    </row>
    <row r="88" spans="2:4" ht="14.25" hidden="1" customHeight="1">
      <c r="B88" s="281" t="s">
        <v>461</v>
      </c>
      <c r="C88" s="296">
        <f>'8'!AJ59</f>
        <v>0</v>
      </c>
      <c r="D88" s="296">
        <f>'8'!AK59</f>
        <v>0</v>
      </c>
    </row>
    <row r="89" spans="2:4" ht="14.25" hidden="1" customHeight="1">
      <c r="B89" s="281" t="s">
        <v>462</v>
      </c>
      <c r="C89" s="296">
        <f>'8'!AJ57</f>
        <v>0</v>
      </c>
      <c r="D89" s="296">
        <f>'8'!AK57</f>
        <v>0</v>
      </c>
    </row>
    <row r="90" spans="2:4" ht="14.25" hidden="1" customHeight="1">
      <c r="B90" s="281" t="s">
        <v>463</v>
      </c>
      <c r="C90" s="296">
        <f>'8'!AJ58</f>
        <v>0</v>
      </c>
      <c r="D90" s="296">
        <f>'8'!AK58</f>
        <v>0</v>
      </c>
    </row>
    <row r="91" spans="2:4" ht="14.25" customHeight="1">
      <c r="B91" s="281" t="s">
        <v>133</v>
      </c>
      <c r="C91" s="296">
        <f>'8'!AJ61+'8'!AJ62+'8'!AJ63</f>
        <v>0</v>
      </c>
      <c r="D91" s="296">
        <f>'8'!AK61+'8'!AK62+'8'!AK63</f>
        <v>0</v>
      </c>
    </row>
    <row r="92" spans="2:4" ht="14.25" customHeight="1">
      <c r="B92" s="279" t="s">
        <v>464</v>
      </c>
      <c r="C92" s="292" t="e">
        <f>'7'!C40+'7'!C41</f>
        <v>#DIV/0!</v>
      </c>
      <c r="D92" s="292"/>
    </row>
    <row r="93" spans="2:4" ht="14.25" customHeight="1"/>
    <row r="94" spans="2:4" ht="14.25" customHeight="1"/>
    <row r="95" spans="2:4" ht="14.25" customHeight="1"/>
    <row r="96" spans="2:4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</sheetData>
  <sheetProtection algorithmName="SHA-512" hashValue="IwadXI3dAGcEu+ntwLr1Dv+VP78ozqkzlOI7wFUoaIgC/e8IMU1jH/a7dxexSCvw4rcrg5PJ/2bXgbY3Rxmv0w==" saltValue="WfktytpzrG1TgJ8KhLTg1w==" spinCount="100000" sheet="1" objects="1" scenarios="1"/>
  <mergeCells count="58">
    <mergeCell ref="B3:D3"/>
    <mergeCell ref="B35:D35"/>
    <mergeCell ref="C70:D70"/>
    <mergeCell ref="C11:D11"/>
    <mergeCell ref="C7:D7"/>
    <mergeCell ref="C23:D23"/>
    <mergeCell ref="C18:D18"/>
    <mergeCell ref="C19:D19"/>
    <mergeCell ref="C20:D20"/>
    <mergeCell ref="C17:D17"/>
    <mergeCell ref="C36:D36"/>
    <mergeCell ref="C67:D67"/>
    <mergeCell ref="C22:D22"/>
    <mergeCell ref="C25:D25"/>
    <mergeCell ref="C33:D33"/>
    <mergeCell ref="C4:D4"/>
    <mergeCell ref="C21:D21"/>
    <mergeCell ref="C5:D5"/>
    <mergeCell ref="C6:D6"/>
    <mergeCell ref="C31:D31"/>
    <mergeCell ref="C32:D32"/>
    <mergeCell ref="C12:D12"/>
    <mergeCell ref="C13:D13"/>
    <mergeCell ref="C14:D14"/>
    <mergeCell ref="C15:D15"/>
    <mergeCell ref="C16:D16"/>
    <mergeCell ref="C8:D8"/>
    <mergeCell ref="C9:D9"/>
    <mergeCell ref="C10:D10"/>
    <mergeCell ref="C24:D24"/>
    <mergeCell ref="C26:D26"/>
    <mergeCell ref="C27:D27"/>
    <mergeCell ref="C28:D28"/>
    <mergeCell ref="C29:D29"/>
    <mergeCell ref="C30:D30"/>
    <mergeCell ref="C71:D71"/>
    <mergeCell ref="C38:D38"/>
    <mergeCell ref="C39:D39"/>
    <mergeCell ref="C40:D40"/>
    <mergeCell ref="C41:D41"/>
    <mergeCell ref="C42:D42"/>
    <mergeCell ref="C37:D37"/>
    <mergeCell ref="C69:D69"/>
    <mergeCell ref="C92:D92"/>
    <mergeCell ref="B74:D74"/>
    <mergeCell ref="C43:D43"/>
    <mergeCell ref="C44:D44"/>
    <mergeCell ref="C79:D79"/>
    <mergeCell ref="C75:D75"/>
    <mergeCell ref="C78:D78"/>
    <mergeCell ref="C77:D77"/>
    <mergeCell ref="C76:D76"/>
    <mergeCell ref="C63:D63"/>
    <mergeCell ref="C64:D64"/>
    <mergeCell ref="C66:D66"/>
    <mergeCell ref="C68:D68"/>
    <mergeCell ref="C65:D65"/>
    <mergeCell ref="C61:D61"/>
  </mergeCells>
  <pageMargins left="0.7" right="0.7" top="0.75" bottom="0.75" header="0.3" footer="0.3"/>
  <pageSetup paperSize="9" orientation="portrait" horizontalDpi="0" verticalDpi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647EE-7566-4AB0-A069-AEBA105CE3EF}">
  <dimension ref="B2:AG73"/>
  <sheetViews>
    <sheetView topLeftCell="A6" zoomScale="207" zoomScaleNormal="100" workbookViewId="0">
      <selection activeCell="AXR1" sqref="A1:XFD1048576"/>
    </sheetView>
  </sheetViews>
  <sheetFormatPr baseColWidth="10" defaultColWidth="8.83203125" defaultRowHeight="10"/>
  <cols>
    <col min="1" max="1" width="3.83203125" style="276" customWidth="1"/>
    <col min="2" max="2" width="40.5" style="276" bestFit="1" customWidth="1"/>
    <col min="3" max="31" width="10.6640625" style="276" customWidth="1"/>
    <col min="32" max="33" width="10.5" style="276" customWidth="1"/>
    <col min="34" max="41" width="15.1640625" style="276" bestFit="1" customWidth="1"/>
    <col min="42" max="42" width="16.5" style="276" bestFit="1" customWidth="1"/>
    <col min="43" max="51" width="15.1640625" style="276" bestFit="1" customWidth="1"/>
    <col min="52" max="52" width="16.5" style="276" bestFit="1" customWidth="1"/>
    <col min="53" max="61" width="15.1640625" style="276" bestFit="1" customWidth="1"/>
    <col min="62" max="62" width="16.5" style="276" bestFit="1" customWidth="1"/>
    <col min="63" max="63" width="13.83203125" style="276" bestFit="1" customWidth="1"/>
    <col min="64" max="71" width="15.1640625" style="276" bestFit="1" customWidth="1"/>
    <col min="72" max="72" width="16.5" style="276" bestFit="1" customWidth="1"/>
    <col min="73" max="73" width="13.83203125" style="276" bestFit="1" customWidth="1"/>
    <col min="74" max="81" width="15.1640625" style="276" bestFit="1" customWidth="1"/>
    <col min="82" max="82" width="16.5" style="276" bestFit="1" customWidth="1"/>
    <col min="83" max="83" width="13.83203125" style="276" bestFit="1" customWidth="1"/>
    <col min="84" max="91" width="15.1640625" style="276" bestFit="1" customWidth="1"/>
    <col min="92" max="92" width="16.5" style="276" bestFit="1" customWidth="1"/>
    <col min="93" max="93" width="13.83203125" style="276" bestFit="1" customWidth="1"/>
    <col min="94" max="101" width="15.1640625" style="276" bestFit="1" customWidth="1"/>
    <col min="102" max="102" width="16.5" style="276" bestFit="1" customWidth="1"/>
    <col min="103" max="16384" width="8.83203125" style="276"/>
  </cols>
  <sheetData>
    <row r="2" spans="2:33" s="308" customFormat="1" ht="12.75" customHeight="1">
      <c r="B2" s="306" t="s">
        <v>465</v>
      </c>
      <c r="C2" s="307">
        <f>'5'!E5</f>
        <v>2026</v>
      </c>
      <c r="D2" s="307">
        <f>+C2+1</f>
        <v>2027</v>
      </c>
      <c r="E2" s="307">
        <f>+D2+1</f>
        <v>2028</v>
      </c>
      <c r="F2" s="307">
        <f t="shared" ref="F2:T3" si="0">+E2+1</f>
        <v>2029</v>
      </c>
      <c r="G2" s="307">
        <f t="shared" si="0"/>
        <v>2030</v>
      </c>
      <c r="H2" s="307">
        <f t="shared" si="0"/>
        <v>2031</v>
      </c>
      <c r="I2" s="307">
        <f t="shared" si="0"/>
        <v>2032</v>
      </c>
      <c r="J2" s="307">
        <f t="shared" si="0"/>
        <v>2033</v>
      </c>
      <c r="K2" s="307">
        <f t="shared" si="0"/>
        <v>2034</v>
      </c>
      <c r="L2" s="307">
        <f t="shared" si="0"/>
        <v>2035</v>
      </c>
      <c r="M2" s="307">
        <f t="shared" si="0"/>
        <v>2036</v>
      </c>
      <c r="N2" s="307">
        <f t="shared" si="0"/>
        <v>2037</v>
      </c>
      <c r="O2" s="307">
        <f t="shared" si="0"/>
        <v>2038</v>
      </c>
      <c r="P2" s="307">
        <f t="shared" si="0"/>
        <v>2039</v>
      </c>
      <c r="Q2" s="307">
        <f t="shared" si="0"/>
        <v>2040</v>
      </c>
      <c r="R2" s="307">
        <f t="shared" si="0"/>
        <v>2041</v>
      </c>
      <c r="S2" s="307">
        <f t="shared" si="0"/>
        <v>2042</v>
      </c>
      <c r="T2" s="307">
        <f t="shared" si="0"/>
        <v>2043</v>
      </c>
      <c r="U2" s="307">
        <f t="shared" ref="U2:AG3" si="1">+T2+1</f>
        <v>2044</v>
      </c>
      <c r="V2" s="307">
        <f t="shared" si="1"/>
        <v>2045</v>
      </c>
      <c r="W2" s="307">
        <f t="shared" si="1"/>
        <v>2046</v>
      </c>
      <c r="X2" s="307">
        <f t="shared" si="1"/>
        <v>2047</v>
      </c>
      <c r="Y2" s="307">
        <f t="shared" si="1"/>
        <v>2048</v>
      </c>
      <c r="Z2" s="307">
        <f t="shared" si="1"/>
        <v>2049</v>
      </c>
      <c r="AA2" s="307">
        <f t="shared" si="1"/>
        <v>2050</v>
      </c>
      <c r="AB2" s="307">
        <f t="shared" si="1"/>
        <v>2051</v>
      </c>
      <c r="AC2" s="307">
        <f t="shared" si="1"/>
        <v>2052</v>
      </c>
      <c r="AD2" s="307">
        <f t="shared" si="1"/>
        <v>2053</v>
      </c>
      <c r="AE2" s="307">
        <f t="shared" si="1"/>
        <v>2054</v>
      </c>
      <c r="AF2" s="307">
        <f t="shared" si="1"/>
        <v>2055</v>
      </c>
      <c r="AG2" s="307">
        <f t="shared" si="1"/>
        <v>2056</v>
      </c>
    </row>
    <row r="3" spans="2:33" s="308" customFormat="1" ht="12.75" customHeight="1">
      <c r="B3" s="306"/>
      <c r="C3" s="309">
        <v>0</v>
      </c>
      <c r="D3" s="309">
        <f>+C3+1</f>
        <v>1</v>
      </c>
      <c r="E3" s="309">
        <f>+D3+1</f>
        <v>2</v>
      </c>
      <c r="F3" s="309">
        <f t="shared" si="0"/>
        <v>3</v>
      </c>
      <c r="G3" s="309">
        <f t="shared" si="0"/>
        <v>4</v>
      </c>
      <c r="H3" s="309">
        <f t="shared" si="0"/>
        <v>5</v>
      </c>
      <c r="I3" s="309">
        <f t="shared" si="0"/>
        <v>6</v>
      </c>
      <c r="J3" s="309">
        <f t="shared" si="0"/>
        <v>7</v>
      </c>
      <c r="K3" s="309">
        <f t="shared" si="0"/>
        <v>8</v>
      </c>
      <c r="L3" s="309">
        <f t="shared" si="0"/>
        <v>9</v>
      </c>
      <c r="M3" s="309">
        <f t="shared" si="0"/>
        <v>10</v>
      </c>
      <c r="N3" s="309">
        <f t="shared" si="0"/>
        <v>11</v>
      </c>
      <c r="O3" s="309">
        <f t="shared" si="0"/>
        <v>12</v>
      </c>
      <c r="P3" s="309">
        <f t="shared" si="0"/>
        <v>13</v>
      </c>
      <c r="Q3" s="309">
        <f t="shared" si="0"/>
        <v>14</v>
      </c>
      <c r="R3" s="309">
        <f t="shared" si="0"/>
        <v>15</v>
      </c>
      <c r="S3" s="309">
        <f t="shared" si="0"/>
        <v>16</v>
      </c>
      <c r="T3" s="309">
        <f t="shared" si="0"/>
        <v>17</v>
      </c>
      <c r="U3" s="309">
        <f t="shared" si="1"/>
        <v>18</v>
      </c>
      <c r="V3" s="309">
        <f t="shared" si="1"/>
        <v>19</v>
      </c>
      <c r="W3" s="309">
        <f t="shared" si="1"/>
        <v>20</v>
      </c>
      <c r="X3" s="309">
        <f t="shared" si="1"/>
        <v>21</v>
      </c>
      <c r="Y3" s="309">
        <f t="shared" si="1"/>
        <v>22</v>
      </c>
      <c r="Z3" s="309">
        <f t="shared" si="1"/>
        <v>23</v>
      </c>
      <c r="AA3" s="309">
        <f t="shared" si="1"/>
        <v>24</v>
      </c>
      <c r="AB3" s="309">
        <f t="shared" si="1"/>
        <v>25</v>
      </c>
      <c r="AC3" s="309">
        <f t="shared" si="1"/>
        <v>26</v>
      </c>
      <c r="AD3" s="309">
        <f t="shared" si="1"/>
        <v>27</v>
      </c>
      <c r="AE3" s="309">
        <f t="shared" si="1"/>
        <v>28</v>
      </c>
      <c r="AF3" s="309">
        <f t="shared" si="1"/>
        <v>29</v>
      </c>
      <c r="AG3" s="309">
        <f t="shared" si="1"/>
        <v>30</v>
      </c>
    </row>
    <row r="4" spans="2:33">
      <c r="B4" s="310" t="s">
        <v>466</v>
      </c>
      <c r="C4" s="311" t="e">
        <f>'7'!C17</f>
        <v>#DIV/0!</v>
      </c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312"/>
      <c r="P4" s="312"/>
      <c r="Q4" s="312"/>
      <c r="R4" s="312"/>
      <c r="S4" s="312"/>
      <c r="T4" s="312"/>
      <c r="U4" s="312"/>
      <c r="V4" s="312"/>
      <c r="W4" s="312"/>
      <c r="X4" s="312"/>
      <c r="Y4" s="312"/>
      <c r="Z4" s="312"/>
      <c r="AA4" s="312"/>
      <c r="AB4" s="312"/>
      <c r="AC4" s="312"/>
      <c r="AD4" s="312"/>
      <c r="AE4" s="312"/>
      <c r="AF4" s="312"/>
      <c r="AG4" s="312"/>
    </row>
    <row r="5" spans="2:33">
      <c r="B5" s="313" t="s">
        <v>467</v>
      </c>
      <c r="C5" s="314">
        <v>0</v>
      </c>
      <c r="D5" s="314" t="e">
        <f>($C$4/'5'!$E$56)</f>
        <v>#DIV/0!</v>
      </c>
      <c r="E5" s="314" t="e">
        <f>IF(SUM(C5:D5)&gt;=$C$4,0,$C$4/'5'!$E$56)</f>
        <v>#DIV/0!</v>
      </c>
      <c r="F5" s="314" t="e">
        <f>IF(SUM(C5:E5)&gt;=$C$4,0,$C$4/'5'!$E$56)</f>
        <v>#DIV/0!</v>
      </c>
      <c r="G5" s="314" t="e">
        <f>IF(SUM(C5:F5)&gt;=$C$4,0,$C$4/'5'!$E$56)</f>
        <v>#DIV/0!</v>
      </c>
      <c r="H5" s="314" t="e">
        <f>IF(SUM(C5:G5)&gt;=$C$4,0,$C$4/'5'!$E$56)</f>
        <v>#DIV/0!</v>
      </c>
      <c r="I5" s="314" t="e">
        <f>IF(SUM(C5:H5)&gt;=$C$4,0,$C$4/'5'!$E$56)</f>
        <v>#DIV/0!</v>
      </c>
      <c r="J5" s="314" t="e">
        <f>IF(SUM(C5:I5)&gt;=$C$4,0,$C$4/'5'!$E$56)</f>
        <v>#DIV/0!</v>
      </c>
      <c r="K5" s="314" t="e">
        <f>IF(SUM(C5:J5)&gt;=$C$4,0,$C$4/'5'!$E$56)</f>
        <v>#DIV/0!</v>
      </c>
      <c r="L5" s="314" t="e">
        <f>IF(SUM(C5:K5)&gt;=$C$4,0,$C$4/'5'!$E$56)</f>
        <v>#DIV/0!</v>
      </c>
      <c r="M5" s="314" t="e">
        <f>IF(SUM(C5:L5)&gt;=$C$4,0,$C$4/'5'!$E$56)</f>
        <v>#DIV/0!</v>
      </c>
      <c r="N5" s="314" t="e">
        <f>IF(SUM(C5:M5)&gt;=$C$4,0,$C$4/'5'!$E$56)</f>
        <v>#DIV/0!</v>
      </c>
      <c r="O5" s="314" t="e">
        <f>IF(SUM(C5:N5)&gt;=$C$4,0,$C$4/'5'!$E$56)</f>
        <v>#DIV/0!</v>
      </c>
      <c r="P5" s="314" t="e">
        <f>IF(SUM(C5:O5)&gt;=$C$4,0,$C$4/'5'!$E$56)</f>
        <v>#DIV/0!</v>
      </c>
      <c r="Q5" s="314" t="e">
        <f>IF(SUM(C5:P5)&gt;=$C$4,0,$C$4/'5'!$E$56)</f>
        <v>#DIV/0!</v>
      </c>
      <c r="R5" s="314" t="e">
        <f>IF(SUM(C5:Q5)&gt;=$C$4,0,$C$4/'5'!$E$56)</f>
        <v>#DIV/0!</v>
      </c>
      <c r="S5" s="314" t="e">
        <f>IF(SUM(C5:R5)&gt;=$C$4,0,$C$4/'5'!$E$56)</f>
        <v>#DIV/0!</v>
      </c>
      <c r="T5" s="314" t="e">
        <f>IF(SUM(C5:S5)&gt;=$C$4,0,$C$4/'5'!$E$56)</f>
        <v>#DIV/0!</v>
      </c>
      <c r="U5" s="314" t="e">
        <f>IF(SUM(C5:T5)&gt;=$C$4,0,$C$4/'5'!$E$56)</f>
        <v>#DIV/0!</v>
      </c>
      <c r="V5" s="314" t="e">
        <f>IF(SUM(C5:U5)&gt;=$C$4,0,$C$4/'5'!$E$56)</f>
        <v>#DIV/0!</v>
      </c>
      <c r="W5" s="314" t="e">
        <f>IF(SUM(C5:V5)&gt;=$C$4,0,$C$4/'5'!$E$56)</f>
        <v>#DIV/0!</v>
      </c>
      <c r="X5" s="314" t="e">
        <f>IF(SUM(C5:W5)&gt;=$C$4,0,$C$4/'5'!$E$56)</f>
        <v>#DIV/0!</v>
      </c>
      <c r="Y5" s="314" t="e">
        <f>IF(SUM(C5:X5)&gt;=$C$4,0,$C$4/'5'!$E$56)</f>
        <v>#DIV/0!</v>
      </c>
      <c r="Z5" s="314" t="e">
        <f>IF(SUM(C5:Y5)&gt;=$C$4,0,$C$4/'5'!$E$56)</f>
        <v>#DIV/0!</v>
      </c>
      <c r="AA5" s="314" t="e">
        <f>IF(SUM(C5:Z5)&gt;=$C$4,0,$C$4/'5'!$E$56)</f>
        <v>#DIV/0!</v>
      </c>
      <c r="AB5" s="314" t="e">
        <f>IF(SUM(C5:AA5)&gt;=$C$4,0,$C$4/'5'!$E$56)</f>
        <v>#DIV/0!</v>
      </c>
      <c r="AC5" s="314" t="e">
        <f>IF(SUM(C5:AB5)&gt;=$C$4,0,$C$4/'5'!$E$56)</f>
        <v>#DIV/0!</v>
      </c>
      <c r="AD5" s="314" t="e">
        <f>IF(SUM(C5:AC5)&gt;=$C$4,0,$C$4/'5'!$E$56)</f>
        <v>#DIV/0!</v>
      </c>
      <c r="AE5" s="314" t="e">
        <f>IF(SUM(C5:AD5)&gt;=$C$4,0,$C$4/'5'!$E$56)</f>
        <v>#DIV/0!</v>
      </c>
      <c r="AF5" s="314" t="e">
        <f>IF(SUM(C5:AE5)&gt;=$C$4,0,$C$4/'5'!$E$56)</f>
        <v>#DIV/0!</v>
      </c>
      <c r="AG5" s="314" t="e">
        <f>IF(SUM(D5:AF5)&gt;=$C$4,0,$C$4/'5'!$E$56)</f>
        <v>#DIV/0!</v>
      </c>
    </row>
    <row r="6" spans="2:33">
      <c r="B6" s="313" t="s">
        <v>468</v>
      </c>
      <c r="C6" s="315">
        <v>0</v>
      </c>
      <c r="D6" s="315">
        <f t="shared" ref="D6:M6" si="2">C8</f>
        <v>0</v>
      </c>
      <c r="E6" s="315" t="e">
        <f t="shared" si="2"/>
        <v>#DIV/0!</v>
      </c>
      <c r="F6" s="315" t="e">
        <f t="shared" si="2"/>
        <v>#DIV/0!</v>
      </c>
      <c r="G6" s="315" t="e">
        <f t="shared" si="2"/>
        <v>#DIV/0!</v>
      </c>
      <c r="H6" s="315" t="e">
        <f t="shared" si="2"/>
        <v>#DIV/0!</v>
      </c>
      <c r="I6" s="315" t="e">
        <f t="shared" si="2"/>
        <v>#DIV/0!</v>
      </c>
      <c r="J6" s="315" t="e">
        <f t="shared" si="2"/>
        <v>#DIV/0!</v>
      </c>
      <c r="K6" s="315" t="e">
        <f t="shared" si="2"/>
        <v>#DIV/0!</v>
      </c>
      <c r="L6" s="315" t="e">
        <f t="shared" si="2"/>
        <v>#DIV/0!</v>
      </c>
      <c r="M6" s="315" t="e">
        <f t="shared" si="2"/>
        <v>#DIV/0!</v>
      </c>
      <c r="N6" s="315" t="e">
        <f t="shared" ref="N6:AF6" si="3">M8</f>
        <v>#DIV/0!</v>
      </c>
      <c r="O6" s="315" t="e">
        <f>N8</f>
        <v>#DIV/0!</v>
      </c>
      <c r="P6" s="315" t="e">
        <f t="shared" si="3"/>
        <v>#DIV/0!</v>
      </c>
      <c r="Q6" s="315" t="e">
        <f t="shared" si="3"/>
        <v>#DIV/0!</v>
      </c>
      <c r="R6" s="315" t="e">
        <f t="shared" si="3"/>
        <v>#DIV/0!</v>
      </c>
      <c r="S6" s="315" t="e">
        <f t="shared" si="3"/>
        <v>#DIV/0!</v>
      </c>
      <c r="T6" s="315" t="e">
        <f t="shared" si="3"/>
        <v>#DIV/0!</v>
      </c>
      <c r="U6" s="315" t="e">
        <f t="shared" si="3"/>
        <v>#DIV/0!</v>
      </c>
      <c r="V6" s="315" t="e">
        <f t="shared" si="3"/>
        <v>#DIV/0!</v>
      </c>
      <c r="W6" s="315" t="e">
        <f t="shared" si="3"/>
        <v>#DIV/0!</v>
      </c>
      <c r="X6" s="315" t="e">
        <f t="shared" si="3"/>
        <v>#DIV/0!</v>
      </c>
      <c r="Y6" s="315" t="e">
        <f t="shared" si="3"/>
        <v>#DIV/0!</v>
      </c>
      <c r="Z6" s="315" t="e">
        <f t="shared" si="3"/>
        <v>#DIV/0!</v>
      </c>
      <c r="AA6" s="315" t="e">
        <f t="shared" si="3"/>
        <v>#DIV/0!</v>
      </c>
      <c r="AB6" s="315" t="e">
        <f t="shared" si="3"/>
        <v>#DIV/0!</v>
      </c>
      <c r="AC6" s="315" t="e">
        <f t="shared" si="3"/>
        <v>#DIV/0!</v>
      </c>
      <c r="AD6" s="315" t="e">
        <f t="shared" si="3"/>
        <v>#DIV/0!</v>
      </c>
      <c r="AE6" s="315" t="e">
        <f t="shared" si="3"/>
        <v>#DIV/0!</v>
      </c>
      <c r="AF6" s="315" t="e">
        <f t="shared" si="3"/>
        <v>#DIV/0!</v>
      </c>
      <c r="AG6" s="315" t="e">
        <f>AF8</f>
        <v>#DIV/0!</v>
      </c>
    </row>
    <row r="7" spans="2:33">
      <c r="B7" s="313" t="s">
        <v>469</v>
      </c>
      <c r="C7" s="315">
        <v>0</v>
      </c>
      <c r="D7" s="315" t="e">
        <f>'5'!$E$22</f>
        <v>#DIV/0!</v>
      </c>
      <c r="E7" s="315" t="e">
        <f>'5'!$E$22</f>
        <v>#DIV/0!</v>
      </c>
      <c r="F7" s="315" t="e">
        <f>'5'!$E$22</f>
        <v>#DIV/0!</v>
      </c>
      <c r="G7" s="315" t="e">
        <f>'5'!$E$22</f>
        <v>#DIV/0!</v>
      </c>
      <c r="H7" s="315" t="e">
        <f>'5'!$E$22</f>
        <v>#DIV/0!</v>
      </c>
      <c r="I7" s="315" t="e">
        <f>'5'!$E$22</f>
        <v>#DIV/0!</v>
      </c>
      <c r="J7" s="315" t="e">
        <f>'5'!$E$22</f>
        <v>#DIV/0!</v>
      </c>
      <c r="K7" s="315" t="e">
        <f>'5'!$E$22</f>
        <v>#DIV/0!</v>
      </c>
      <c r="L7" s="315" t="e">
        <f>'5'!$E$22</f>
        <v>#DIV/0!</v>
      </c>
      <c r="M7" s="315" t="e">
        <f>'5'!$E$22</f>
        <v>#DIV/0!</v>
      </c>
      <c r="N7" s="315" t="e">
        <f>'5'!$E$22</f>
        <v>#DIV/0!</v>
      </c>
      <c r="O7" s="315" t="e">
        <f>'5'!$E$22</f>
        <v>#DIV/0!</v>
      </c>
      <c r="P7" s="315" t="e">
        <f>'5'!$E$22</f>
        <v>#DIV/0!</v>
      </c>
      <c r="Q7" s="315" t="e">
        <f>'5'!$E$22</f>
        <v>#DIV/0!</v>
      </c>
      <c r="R7" s="315" t="e">
        <f>'5'!$E$22</f>
        <v>#DIV/0!</v>
      </c>
      <c r="S7" s="315" t="e">
        <f>'5'!$E$22</f>
        <v>#DIV/0!</v>
      </c>
      <c r="T7" s="315" t="e">
        <f>'5'!$E$22</f>
        <v>#DIV/0!</v>
      </c>
      <c r="U7" s="315" t="e">
        <f>'5'!$E$22</f>
        <v>#DIV/0!</v>
      </c>
      <c r="V7" s="315" t="e">
        <f>'5'!$E$22</f>
        <v>#DIV/0!</v>
      </c>
      <c r="W7" s="315" t="e">
        <f>'5'!$E$22</f>
        <v>#DIV/0!</v>
      </c>
      <c r="X7" s="315" t="e">
        <f>'5'!$E$22</f>
        <v>#DIV/0!</v>
      </c>
      <c r="Y7" s="315" t="e">
        <f>'5'!$E$22</f>
        <v>#DIV/0!</v>
      </c>
      <c r="Z7" s="315" t="e">
        <f>'5'!$E$22</f>
        <v>#DIV/0!</v>
      </c>
      <c r="AA7" s="315" t="e">
        <f>'5'!$E$22</f>
        <v>#DIV/0!</v>
      </c>
      <c r="AB7" s="315" t="e">
        <f>'5'!$E$22</f>
        <v>#DIV/0!</v>
      </c>
      <c r="AC7" s="315" t="e">
        <f>'5'!$E$22</f>
        <v>#DIV/0!</v>
      </c>
      <c r="AD7" s="315" t="e">
        <f>'5'!$E$22</f>
        <v>#DIV/0!</v>
      </c>
      <c r="AE7" s="315" t="e">
        <f>'5'!$E$22</f>
        <v>#DIV/0!</v>
      </c>
      <c r="AF7" s="315" t="e">
        <f>'5'!$E$22</f>
        <v>#DIV/0!</v>
      </c>
      <c r="AG7" s="315" t="e">
        <f>'5'!$E$22</f>
        <v>#DIV/0!</v>
      </c>
    </row>
    <row r="8" spans="2:33">
      <c r="B8" s="313" t="s">
        <v>470</v>
      </c>
      <c r="C8" s="315">
        <f>C6+C7</f>
        <v>0</v>
      </c>
      <c r="D8" s="315" t="e">
        <f t="shared" ref="D8:AG8" si="4">D6+D7</f>
        <v>#DIV/0!</v>
      </c>
      <c r="E8" s="315" t="e">
        <f t="shared" si="4"/>
        <v>#DIV/0!</v>
      </c>
      <c r="F8" s="315" t="e">
        <f t="shared" si="4"/>
        <v>#DIV/0!</v>
      </c>
      <c r="G8" s="315" t="e">
        <f t="shared" si="4"/>
        <v>#DIV/0!</v>
      </c>
      <c r="H8" s="315" t="e">
        <f t="shared" si="4"/>
        <v>#DIV/0!</v>
      </c>
      <c r="I8" s="315" t="e">
        <f t="shared" si="4"/>
        <v>#DIV/0!</v>
      </c>
      <c r="J8" s="315" t="e">
        <f t="shared" si="4"/>
        <v>#DIV/0!</v>
      </c>
      <c r="K8" s="315" t="e">
        <f t="shared" si="4"/>
        <v>#DIV/0!</v>
      </c>
      <c r="L8" s="315" t="e">
        <f t="shared" si="4"/>
        <v>#DIV/0!</v>
      </c>
      <c r="M8" s="315" t="e">
        <f t="shared" si="4"/>
        <v>#DIV/0!</v>
      </c>
      <c r="N8" s="315" t="e">
        <f t="shared" si="4"/>
        <v>#DIV/0!</v>
      </c>
      <c r="O8" s="315" t="e">
        <f t="shared" si="4"/>
        <v>#DIV/0!</v>
      </c>
      <c r="P8" s="315" t="e">
        <f t="shared" si="4"/>
        <v>#DIV/0!</v>
      </c>
      <c r="Q8" s="315" t="e">
        <f t="shared" si="4"/>
        <v>#DIV/0!</v>
      </c>
      <c r="R8" s="315" t="e">
        <f t="shared" si="4"/>
        <v>#DIV/0!</v>
      </c>
      <c r="S8" s="315" t="e">
        <f t="shared" si="4"/>
        <v>#DIV/0!</v>
      </c>
      <c r="T8" s="315" t="e">
        <f t="shared" si="4"/>
        <v>#DIV/0!</v>
      </c>
      <c r="U8" s="315" t="e">
        <f t="shared" si="4"/>
        <v>#DIV/0!</v>
      </c>
      <c r="V8" s="315" t="e">
        <f t="shared" si="4"/>
        <v>#DIV/0!</v>
      </c>
      <c r="W8" s="315" t="e">
        <f t="shared" si="4"/>
        <v>#DIV/0!</v>
      </c>
      <c r="X8" s="315" t="e">
        <f t="shared" si="4"/>
        <v>#DIV/0!</v>
      </c>
      <c r="Y8" s="315" t="e">
        <f t="shared" si="4"/>
        <v>#DIV/0!</v>
      </c>
      <c r="Z8" s="315" t="e">
        <f t="shared" si="4"/>
        <v>#DIV/0!</v>
      </c>
      <c r="AA8" s="315" t="e">
        <f t="shared" si="4"/>
        <v>#DIV/0!</v>
      </c>
      <c r="AB8" s="315" t="e">
        <f t="shared" si="4"/>
        <v>#DIV/0!</v>
      </c>
      <c r="AC8" s="315" t="e">
        <f t="shared" si="4"/>
        <v>#DIV/0!</v>
      </c>
      <c r="AD8" s="315" t="e">
        <f t="shared" si="4"/>
        <v>#DIV/0!</v>
      </c>
      <c r="AE8" s="315" t="e">
        <f t="shared" si="4"/>
        <v>#DIV/0!</v>
      </c>
      <c r="AF8" s="315" t="e">
        <f t="shared" si="4"/>
        <v>#DIV/0!</v>
      </c>
      <c r="AG8" s="315" t="e">
        <f t="shared" si="4"/>
        <v>#DIV/0!</v>
      </c>
    </row>
    <row r="9" spans="2:33">
      <c r="B9" s="310" t="s">
        <v>471</v>
      </c>
      <c r="C9" s="311" t="e">
        <f>'7'!C29+'7'!C37</f>
        <v>#DIV/0!</v>
      </c>
      <c r="D9" s="312"/>
      <c r="E9" s="312"/>
      <c r="F9" s="312"/>
      <c r="G9" s="312"/>
      <c r="H9" s="312"/>
      <c r="I9" s="312"/>
      <c r="J9" s="312"/>
      <c r="K9" s="312"/>
      <c r="L9" s="312"/>
      <c r="M9" s="312"/>
      <c r="N9" s="312"/>
      <c r="O9" s="312"/>
      <c r="P9" s="312"/>
      <c r="Q9" s="312"/>
      <c r="R9" s="312"/>
      <c r="S9" s="312"/>
      <c r="T9" s="312"/>
      <c r="U9" s="312"/>
      <c r="V9" s="312"/>
      <c r="W9" s="312"/>
      <c r="X9" s="312"/>
      <c r="Y9" s="312"/>
      <c r="Z9" s="312"/>
      <c r="AA9" s="312"/>
      <c r="AB9" s="312"/>
      <c r="AC9" s="312"/>
      <c r="AD9" s="312"/>
      <c r="AE9" s="312"/>
      <c r="AF9" s="312"/>
      <c r="AG9" s="312"/>
    </row>
    <row r="10" spans="2:33">
      <c r="B10" s="316" t="s">
        <v>472</v>
      </c>
      <c r="C10" s="314">
        <v>0</v>
      </c>
      <c r="D10" s="314" t="e">
        <f>($C$9/'5'!$E$57)</f>
        <v>#DIV/0!</v>
      </c>
      <c r="E10" s="314" t="e">
        <f>IF(SUM(C10:D10)&gt;=$C$9,0,$C$9/'5'!$E$57)</f>
        <v>#DIV/0!</v>
      </c>
      <c r="F10" s="314" t="e">
        <f>IF(SUM(C10:E10)&gt;=$C$9,0,$C$9/'5'!$E$57)</f>
        <v>#DIV/0!</v>
      </c>
      <c r="G10" s="314" t="e">
        <f>IF(SUM(C10:F10)&gt;=$C$9,0,$C$9/'5'!$E$57)</f>
        <v>#DIV/0!</v>
      </c>
      <c r="H10" s="314" t="e">
        <f>IF(SUM(C10:G10)&gt;=$C$9,0,$C$9/'5'!$E$57)</f>
        <v>#DIV/0!</v>
      </c>
      <c r="I10" s="314" t="e">
        <f>IF(SUM(C10:H10)&gt;=$C$9,0,$C$9/'5'!$E$57)</f>
        <v>#DIV/0!</v>
      </c>
      <c r="J10" s="314" t="e">
        <f>IF(SUM(C10:I10)&gt;=$C$9,0,$C$9/'5'!$E$57)</f>
        <v>#DIV/0!</v>
      </c>
      <c r="K10" s="314" t="e">
        <f>IF(SUM(C10:J10)&gt;=$C$9,0,$C$9/'5'!$E$57)</f>
        <v>#DIV/0!</v>
      </c>
      <c r="L10" s="314" t="e">
        <f>IF(SUM(C10:K10)&gt;=$C$9,0,$C$9/'5'!$E$57)</f>
        <v>#DIV/0!</v>
      </c>
      <c r="M10" s="314" t="e">
        <f>IF(SUM(C10:L10)&gt;=$C$9,0,$C$9/'5'!$E$57)</f>
        <v>#DIV/0!</v>
      </c>
      <c r="N10" s="314" t="e">
        <f>IF(SUM(C10:M10)&gt;=$C$9,0,$C$9/'5'!$E$57)</f>
        <v>#DIV/0!</v>
      </c>
      <c r="O10" s="314" t="e">
        <f>IF(SUM(C10:N10)&gt;=$C$9,0,$C$9/'5'!$E$57)</f>
        <v>#DIV/0!</v>
      </c>
      <c r="P10" s="314" t="e">
        <f>IF(SUM(C10:O10)&gt;=$C$9,0,$C$9/'5'!$E$57)</f>
        <v>#DIV/0!</v>
      </c>
      <c r="Q10" s="314" t="e">
        <f>IF(SUM(C10:P10)&gt;=$C$9,0,$C$9/'5'!$E$57)</f>
        <v>#DIV/0!</v>
      </c>
      <c r="R10" s="314" t="e">
        <f>IF(SUM(C10:Q10)&gt;=$C$9,0,$C$9/'5'!$E$57)</f>
        <v>#DIV/0!</v>
      </c>
      <c r="S10" s="314" t="e">
        <f>IF(SUM(C10:R10)&gt;=$C$9,0,$C$9/'5'!$E$57)</f>
        <v>#DIV/0!</v>
      </c>
      <c r="T10" s="314" t="e">
        <f>IF(SUM(C10:S10)&gt;=$C$9,0,$C$9/'5'!$E$57)</f>
        <v>#DIV/0!</v>
      </c>
      <c r="U10" s="314" t="e">
        <f>IF(SUM(C10:T10)&gt;=$C$9,0,$C$9/'5'!$E$57)</f>
        <v>#DIV/0!</v>
      </c>
      <c r="V10" s="314" t="e">
        <f>IF(SUM(C10:U10)&gt;=$C$9,0,$C$9/'5'!$E$57)</f>
        <v>#DIV/0!</v>
      </c>
      <c r="W10" s="314" t="e">
        <f>IF(SUM(C10:V10)&gt;=$C$9,0,$C$9/'5'!$E$57)</f>
        <v>#DIV/0!</v>
      </c>
      <c r="X10" s="314" t="e">
        <f>IF(SUM(C10:W10)&gt;=$C$9,0,$C$9/'5'!$E$57)</f>
        <v>#DIV/0!</v>
      </c>
      <c r="Y10" s="314" t="e">
        <f>IF(SUM(C10:X10)&gt;=$C$9,0,$C$9/'5'!$E$57)</f>
        <v>#DIV/0!</v>
      </c>
      <c r="Z10" s="314" t="e">
        <f>IF(SUM(C10:Y10)&gt;=$C$9,0,$C$9/'5'!$E$57)</f>
        <v>#DIV/0!</v>
      </c>
      <c r="AA10" s="314" t="e">
        <f>IF(SUM(C10:Z10)&gt;=$C$9,0,$C$9/'5'!$E$57)</f>
        <v>#DIV/0!</v>
      </c>
      <c r="AB10" s="314" t="e">
        <f>IF(SUM(C10:AA10)&gt;=$C$9,0,$C$9/'5'!$E$57)</f>
        <v>#DIV/0!</v>
      </c>
      <c r="AC10" s="314" t="e">
        <f>IF(SUM(C10:AB10)&gt;=$C$9,0,$C$9/'5'!$E$57)</f>
        <v>#DIV/0!</v>
      </c>
      <c r="AD10" s="314" t="e">
        <f>IF(SUM(C10:AC10)&gt;=$C$9,0,$C$9/'5'!$E$57)</f>
        <v>#DIV/0!</v>
      </c>
      <c r="AE10" s="314" t="e">
        <f>IF(SUM(C10:AD10)&gt;=$C$9,0,$C$9/'5'!$E$57)</f>
        <v>#DIV/0!</v>
      </c>
      <c r="AF10" s="314" t="e">
        <f>IF(SUM(C10:AE10)&gt;=$C$9,0,$C$9/'5'!$E$57)</f>
        <v>#DIV/0!</v>
      </c>
      <c r="AG10" s="314" t="e">
        <f>IF(SUM(D10:AF10)&gt;=$C$9,0,$C$9/'5'!$E$57)</f>
        <v>#DIV/0!</v>
      </c>
    </row>
    <row r="11" spans="2:33">
      <c r="B11" s="310" t="s">
        <v>473</v>
      </c>
      <c r="C11" s="311" t="e">
        <f>'7'!C42</f>
        <v>#DIV/0!</v>
      </c>
      <c r="D11" s="303"/>
      <c r="E11" s="303"/>
      <c r="F11" s="303"/>
      <c r="G11" s="303"/>
      <c r="H11" s="312"/>
      <c r="I11" s="312"/>
      <c r="J11" s="312"/>
      <c r="K11" s="312"/>
      <c r="L11" s="312"/>
      <c r="M11" s="312"/>
      <c r="N11" s="312"/>
      <c r="O11" s="312"/>
      <c r="P11" s="312"/>
      <c r="Q11" s="312"/>
      <c r="R11" s="312"/>
      <c r="S11" s="312"/>
      <c r="T11" s="312"/>
      <c r="U11" s="312"/>
      <c r="V11" s="312"/>
      <c r="W11" s="312"/>
      <c r="X11" s="312"/>
      <c r="Y11" s="312"/>
      <c r="Z11" s="312"/>
      <c r="AA11" s="312"/>
      <c r="AB11" s="312"/>
      <c r="AC11" s="312"/>
      <c r="AD11" s="312"/>
      <c r="AE11" s="312"/>
      <c r="AF11" s="312"/>
      <c r="AG11" s="312"/>
    </row>
    <row r="12" spans="2:33" s="317" customFormat="1">
      <c r="B12" s="317" t="s">
        <v>474</v>
      </c>
      <c r="C12" s="311">
        <f t="shared" ref="C12:AG12" si="5">C5+C10</f>
        <v>0</v>
      </c>
      <c r="D12" s="311" t="e">
        <f t="shared" si="5"/>
        <v>#DIV/0!</v>
      </c>
      <c r="E12" s="311" t="e">
        <f t="shared" si="5"/>
        <v>#DIV/0!</v>
      </c>
      <c r="F12" s="311" t="e">
        <f t="shared" si="5"/>
        <v>#DIV/0!</v>
      </c>
      <c r="G12" s="311" t="e">
        <f t="shared" si="5"/>
        <v>#DIV/0!</v>
      </c>
      <c r="H12" s="311" t="e">
        <f t="shared" si="5"/>
        <v>#DIV/0!</v>
      </c>
      <c r="I12" s="311" t="e">
        <f t="shared" si="5"/>
        <v>#DIV/0!</v>
      </c>
      <c r="J12" s="311" t="e">
        <f t="shared" si="5"/>
        <v>#DIV/0!</v>
      </c>
      <c r="K12" s="311" t="e">
        <f t="shared" si="5"/>
        <v>#DIV/0!</v>
      </c>
      <c r="L12" s="311" t="e">
        <f t="shared" si="5"/>
        <v>#DIV/0!</v>
      </c>
      <c r="M12" s="311" t="e">
        <f t="shared" si="5"/>
        <v>#DIV/0!</v>
      </c>
      <c r="N12" s="311" t="e">
        <f t="shared" si="5"/>
        <v>#DIV/0!</v>
      </c>
      <c r="O12" s="311" t="e">
        <f t="shared" si="5"/>
        <v>#DIV/0!</v>
      </c>
      <c r="P12" s="311" t="e">
        <f t="shared" si="5"/>
        <v>#DIV/0!</v>
      </c>
      <c r="Q12" s="311" t="e">
        <f t="shared" si="5"/>
        <v>#DIV/0!</v>
      </c>
      <c r="R12" s="311" t="e">
        <f t="shared" si="5"/>
        <v>#DIV/0!</v>
      </c>
      <c r="S12" s="311" t="e">
        <f t="shared" si="5"/>
        <v>#DIV/0!</v>
      </c>
      <c r="T12" s="311" t="e">
        <f t="shared" si="5"/>
        <v>#DIV/0!</v>
      </c>
      <c r="U12" s="311" t="e">
        <f t="shared" si="5"/>
        <v>#DIV/0!</v>
      </c>
      <c r="V12" s="311" t="e">
        <f t="shared" si="5"/>
        <v>#DIV/0!</v>
      </c>
      <c r="W12" s="311" t="e">
        <f t="shared" si="5"/>
        <v>#DIV/0!</v>
      </c>
      <c r="X12" s="311" t="e">
        <f t="shared" si="5"/>
        <v>#DIV/0!</v>
      </c>
      <c r="Y12" s="311" t="e">
        <f t="shared" si="5"/>
        <v>#DIV/0!</v>
      </c>
      <c r="Z12" s="311" t="e">
        <f t="shared" si="5"/>
        <v>#DIV/0!</v>
      </c>
      <c r="AA12" s="311" t="e">
        <f t="shared" si="5"/>
        <v>#DIV/0!</v>
      </c>
      <c r="AB12" s="311" t="e">
        <f t="shared" si="5"/>
        <v>#DIV/0!</v>
      </c>
      <c r="AC12" s="311" t="e">
        <f t="shared" si="5"/>
        <v>#DIV/0!</v>
      </c>
      <c r="AD12" s="311" t="e">
        <f t="shared" si="5"/>
        <v>#DIV/0!</v>
      </c>
      <c r="AE12" s="311" t="e">
        <f t="shared" si="5"/>
        <v>#DIV/0!</v>
      </c>
      <c r="AF12" s="311" t="e">
        <f t="shared" si="5"/>
        <v>#DIV/0!</v>
      </c>
      <c r="AG12" s="311" t="e">
        <f t="shared" si="5"/>
        <v>#DIV/0!</v>
      </c>
    </row>
    <row r="15" spans="2:33" ht="20.25" customHeight="1">
      <c r="B15" s="318" t="s">
        <v>475</v>
      </c>
      <c r="C15" s="274"/>
      <c r="D15" s="274"/>
      <c r="E15" s="319"/>
    </row>
    <row r="16" spans="2:33">
      <c r="B16" s="261"/>
      <c r="C16" s="320" t="s">
        <v>476</v>
      </c>
      <c r="D16" s="320"/>
      <c r="E16" s="321"/>
    </row>
    <row r="17" spans="2:5">
      <c r="B17" s="322" t="s">
        <v>477</v>
      </c>
      <c r="C17" s="323" t="e">
        <f>C18+C21+C24+C27</f>
        <v>#DIV/0!</v>
      </c>
      <c r="D17" s="321"/>
      <c r="E17" s="324"/>
    </row>
    <row r="18" spans="2:5">
      <c r="B18" s="322" t="s">
        <v>478</v>
      </c>
      <c r="C18" s="325" t="e">
        <f>C19+C20</f>
        <v>#DIV/0!</v>
      </c>
      <c r="E18" s="324"/>
    </row>
    <row r="19" spans="2:5">
      <c r="B19" s="326" t="s">
        <v>479</v>
      </c>
      <c r="C19" s="327" t="e">
        <f>'4'!W33</f>
        <v>#DIV/0!</v>
      </c>
      <c r="E19" s="324"/>
    </row>
    <row r="20" spans="2:5">
      <c r="B20" s="326" t="s">
        <v>480</v>
      </c>
      <c r="C20" s="327">
        <f>IF('5'!E4="PUBBLICO",C19*3%,0)</f>
        <v>0</v>
      </c>
      <c r="E20" s="319"/>
    </row>
    <row r="21" spans="2:5">
      <c r="B21" s="322" t="s">
        <v>481</v>
      </c>
      <c r="C21" s="325">
        <f>C22+C23</f>
        <v>0</v>
      </c>
      <c r="D21" s="304"/>
      <c r="E21" s="319"/>
    </row>
    <row r="22" spans="2:5">
      <c r="B22" s="326" t="s">
        <v>482</v>
      </c>
      <c r="C22" s="327">
        <f>'4'!AA33</f>
        <v>0</v>
      </c>
      <c r="D22" s="305"/>
      <c r="E22" s="319"/>
    </row>
    <row r="23" spans="2:5">
      <c r="B23" s="326" t="s">
        <v>483</v>
      </c>
      <c r="C23" s="327">
        <f>IF('5'!E4="PUBBLICO",C22*3%,0)</f>
        <v>0</v>
      </c>
      <c r="D23" s="305"/>
      <c r="E23" s="319"/>
    </row>
    <row r="24" spans="2:5">
      <c r="B24" s="322" t="s">
        <v>484</v>
      </c>
      <c r="C24" s="325">
        <f>C25+C26</f>
        <v>0</v>
      </c>
      <c r="D24" s="304"/>
      <c r="E24" s="319"/>
    </row>
    <row r="25" spans="2:5">
      <c r="B25" s="326" t="s">
        <v>485</v>
      </c>
      <c r="C25" s="327">
        <f>'4'!AM33</f>
        <v>0</v>
      </c>
      <c r="D25" s="305"/>
      <c r="E25" s="319"/>
    </row>
    <row r="26" spans="2:5">
      <c r="B26" s="326" t="s">
        <v>486</v>
      </c>
      <c r="C26" s="327">
        <f>IF('5'!E4="PUBBLICO",(C25)*3%,0)</f>
        <v>0</v>
      </c>
      <c r="D26" s="305"/>
      <c r="E26" s="319"/>
    </row>
    <row r="27" spans="2:5">
      <c r="B27" s="322" t="s">
        <v>487</v>
      </c>
      <c r="C27" s="325">
        <f>C28</f>
        <v>0</v>
      </c>
      <c r="D27" s="305"/>
      <c r="E27" s="319"/>
    </row>
    <row r="28" spans="2:5">
      <c r="B28" s="326" t="s">
        <v>488</v>
      </c>
      <c r="C28" s="327">
        <f>'4'!AN33</f>
        <v>0</v>
      </c>
      <c r="D28" s="305"/>
      <c r="E28" s="319"/>
    </row>
    <row r="29" spans="2:5">
      <c r="B29" s="322" t="s">
        <v>489</v>
      </c>
      <c r="C29" s="323" t="e">
        <f>C30+C33</f>
        <v>#DIV/0!</v>
      </c>
      <c r="D29" s="321"/>
      <c r="E29" s="319"/>
    </row>
    <row r="30" spans="2:5">
      <c r="B30" s="322" t="s">
        <v>490</v>
      </c>
      <c r="C30" s="325" t="e">
        <f>'4'!AP33</f>
        <v>#DIV/0!</v>
      </c>
      <c r="D30" s="304"/>
      <c r="E30" s="319"/>
    </row>
    <row r="31" spans="2:5">
      <c r="B31" s="261" t="s">
        <v>491</v>
      </c>
      <c r="C31" s="327" t="e">
        <f>C30-C32</f>
        <v>#DIV/0!</v>
      </c>
      <c r="D31" s="305"/>
      <c r="E31" s="319"/>
    </row>
    <row r="32" spans="2:5">
      <c r="B32" s="328" t="s">
        <v>492</v>
      </c>
      <c r="C32" s="327">
        <f>IF('5'!E4="PUBBLICO",C30*4%,0)</f>
        <v>0</v>
      </c>
      <c r="D32" s="305"/>
      <c r="E32" s="319"/>
    </row>
    <row r="33" spans="2:5">
      <c r="B33" s="322" t="s">
        <v>493</v>
      </c>
      <c r="C33" s="325" t="e">
        <f>'4'!AQ33</f>
        <v>#DIV/0!</v>
      </c>
      <c r="D33" s="304"/>
      <c r="E33" s="319"/>
    </row>
    <row r="34" spans="2:5">
      <c r="B34" s="261" t="s">
        <v>494</v>
      </c>
      <c r="C34" s="327" t="e">
        <f>C33-C35</f>
        <v>#DIV/0!</v>
      </c>
      <c r="D34" s="305"/>
      <c r="E34" s="319"/>
    </row>
    <row r="35" spans="2:5">
      <c r="B35" s="328" t="s">
        <v>495</v>
      </c>
      <c r="C35" s="327">
        <f>IF('5'!E4="PUBBLICO",C33*4%,0)</f>
        <v>0</v>
      </c>
      <c r="D35" s="305"/>
      <c r="E35" s="319"/>
    </row>
    <row r="36" spans="2:5">
      <c r="B36" s="329" t="s">
        <v>496</v>
      </c>
      <c r="C36" s="325" t="e">
        <f>C17+C29</f>
        <v>#DIV/0!</v>
      </c>
      <c r="D36" s="321"/>
      <c r="E36" s="319"/>
    </row>
    <row r="37" spans="2:5">
      <c r="B37" s="322" t="s">
        <v>497</v>
      </c>
      <c r="C37" s="323" t="e">
        <f>SUM(C38:C41)</f>
        <v>#DIV/0!</v>
      </c>
      <c r="D37" s="321"/>
      <c r="E37" s="319"/>
    </row>
    <row r="38" spans="2:5">
      <c r="B38" s="328" t="s">
        <v>498</v>
      </c>
      <c r="C38" s="327">
        <f>IF('5'!E4="PUBBLICO",'5'!E52,0)</f>
        <v>0</v>
      </c>
      <c r="D38" s="305"/>
      <c r="E38" s="319"/>
    </row>
    <row r="39" spans="2:5">
      <c r="B39" s="328" t="s">
        <v>499</v>
      </c>
      <c r="C39" s="327">
        <f>IF('5'!E4="PUBBLICO",(C19+C22+C25)*2%,0)</f>
        <v>0</v>
      </c>
      <c r="D39" s="305"/>
      <c r="E39" s="319"/>
    </row>
    <row r="40" spans="2:5">
      <c r="B40" s="328" t="s">
        <v>500</v>
      </c>
      <c r="C40" s="327" t="e">
        <f>IF(C17=0,0,'5'!E94)</f>
        <v>#DIV/0!</v>
      </c>
      <c r="D40" s="305"/>
      <c r="E40" s="319"/>
    </row>
    <row r="41" spans="2:5">
      <c r="B41" s="328" t="s">
        <v>501</v>
      </c>
      <c r="C41" s="327">
        <f>'5'!E96</f>
        <v>0</v>
      </c>
      <c r="D41" s="305"/>
      <c r="E41" s="319"/>
    </row>
    <row r="42" spans="2:5">
      <c r="B42" s="322" t="s">
        <v>502</v>
      </c>
      <c r="C42" s="325" t="e">
        <f>C17+C29+C37</f>
        <v>#DIV/0!</v>
      </c>
      <c r="D42" s="304"/>
      <c r="E42" s="319"/>
    </row>
    <row r="43" spans="2:5">
      <c r="B43" s="322" t="s">
        <v>503</v>
      </c>
      <c r="C43" s="323" t="e">
        <f>SUM(C44:C45)</f>
        <v>#DIV/0!</v>
      </c>
      <c r="D43" s="321"/>
      <c r="E43" s="319"/>
    </row>
    <row r="44" spans="2:5">
      <c r="B44" s="328" t="s">
        <v>504</v>
      </c>
      <c r="C44" s="327" t="e">
        <f>C17*10%</f>
        <v>#DIV/0!</v>
      </c>
      <c r="D44" s="305"/>
      <c r="E44" s="319"/>
    </row>
    <row r="45" spans="2:5">
      <c r="B45" s="328" t="s">
        <v>505</v>
      </c>
      <c r="C45" s="327" t="e">
        <f>C29*22%</f>
        <v>#DIV/0!</v>
      </c>
      <c r="D45" s="305"/>
      <c r="E45" s="319"/>
    </row>
    <row r="46" spans="2:5">
      <c r="B46" s="322" t="s">
        <v>506</v>
      </c>
      <c r="C46" s="325" t="e">
        <f>C42+C43</f>
        <v>#DIV/0!</v>
      </c>
      <c r="D46" s="304"/>
      <c r="E46" s="319"/>
    </row>
    <row r="47" spans="2:5">
      <c r="B47" s="274"/>
      <c r="C47" s="274"/>
    </row>
    <row r="48" spans="2:5">
      <c r="B48" s="274"/>
      <c r="C48" s="274"/>
    </row>
    <row r="49" spans="2:33">
      <c r="B49" s="306" t="s">
        <v>507</v>
      </c>
      <c r="C49" s="330" t="s">
        <v>508</v>
      </c>
      <c r="D49" s="330"/>
      <c r="E49" s="330"/>
      <c r="F49" s="330"/>
      <c r="G49" s="330" t="s">
        <v>509</v>
      </c>
      <c r="H49" s="330"/>
      <c r="I49" s="330"/>
      <c r="J49" s="330"/>
      <c r="K49" s="307"/>
      <c r="L49" s="307"/>
      <c r="M49" s="307"/>
      <c r="N49" s="307"/>
      <c r="O49" s="307"/>
      <c r="P49" s="307"/>
      <c r="Q49" s="307"/>
      <c r="R49" s="307"/>
      <c r="S49" s="307"/>
      <c r="T49" s="307"/>
      <c r="U49" s="307"/>
      <c r="V49" s="307"/>
      <c r="W49" s="307"/>
      <c r="X49" s="307"/>
      <c r="Y49" s="307"/>
      <c r="Z49" s="307"/>
      <c r="AA49" s="307"/>
      <c r="AB49" s="307"/>
      <c r="AC49" s="307"/>
      <c r="AD49" s="307"/>
      <c r="AE49" s="307"/>
      <c r="AF49" s="307"/>
      <c r="AG49" s="307"/>
    </row>
    <row r="50" spans="2:33">
      <c r="B50" s="306"/>
      <c r="C50" s="309" t="s">
        <v>510</v>
      </c>
      <c r="D50" s="309" t="s">
        <v>511</v>
      </c>
      <c r="E50" s="309" t="s">
        <v>512</v>
      </c>
      <c r="F50" s="309" t="s">
        <v>513</v>
      </c>
      <c r="G50" s="309" t="s">
        <v>514</v>
      </c>
      <c r="H50" s="309" t="s">
        <v>515</v>
      </c>
      <c r="I50" s="309" t="s">
        <v>516</v>
      </c>
      <c r="J50" s="309" t="s">
        <v>517</v>
      </c>
      <c r="K50" s="309"/>
      <c r="L50" s="309"/>
      <c r="M50" s="309"/>
      <c r="N50" s="309"/>
      <c r="O50" s="309"/>
      <c r="P50" s="309"/>
      <c r="Q50" s="309"/>
      <c r="R50" s="309"/>
      <c r="S50" s="309"/>
      <c r="T50" s="309"/>
      <c r="U50" s="309"/>
      <c r="V50" s="309"/>
      <c r="W50" s="309"/>
      <c r="X50" s="309"/>
      <c r="Y50" s="309"/>
      <c r="Z50" s="309"/>
      <c r="AA50" s="309"/>
      <c r="AB50" s="309"/>
      <c r="AC50" s="309"/>
      <c r="AD50" s="309"/>
      <c r="AE50" s="309"/>
      <c r="AF50" s="309"/>
      <c r="AG50" s="309"/>
    </row>
    <row r="51" spans="2:33">
      <c r="B51" s="274" t="s">
        <v>518</v>
      </c>
      <c r="C51" s="331" t="s">
        <v>1</v>
      </c>
      <c r="D51" s="331"/>
      <c r="E51" s="331"/>
      <c r="F51" s="331"/>
      <c r="G51" s="331"/>
      <c r="H51" s="331"/>
      <c r="I51" s="331"/>
      <c r="J51" s="331"/>
      <c r="K51" s="309"/>
      <c r="L51" s="309"/>
      <c r="M51" s="309"/>
      <c r="N51" s="309"/>
      <c r="O51" s="309"/>
      <c r="P51" s="309"/>
      <c r="Q51" s="309"/>
      <c r="R51" s="309"/>
      <c r="S51" s="309"/>
      <c r="T51" s="309"/>
      <c r="U51" s="309"/>
      <c r="V51" s="309"/>
      <c r="W51" s="309"/>
      <c r="X51" s="309"/>
      <c r="Y51" s="309"/>
      <c r="Z51" s="309"/>
      <c r="AA51" s="309"/>
      <c r="AB51" s="309"/>
      <c r="AC51" s="309"/>
      <c r="AD51" s="309"/>
      <c r="AE51" s="309"/>
      <c r="AF51" s="309"/>
      <c r="AG51" s="309"/>
    </row>
    <row r="52" spans="2:33">
      <c r="B52" s="274" t="s">
        <v>519</v>
      </c>
      <c r="C52" s="332"/>
      <c r="D52" s="332" t="s">
        <v>1</v>
      </c>
      <c r="E52" s="332"/>
      <c r="F52" s="332"/>
      <c r="G52" s="332"/>
      <c r="H52" s="332"/>
      <c r="I52" s="332"/>
      <c r="J52" s="332"/>
    </row>
    <row r="53" spans="2:33">
      <c r="B53" s="274" t="s">
        <v>520</v>
      </c>
      <c r="C53" s="332"/>
      <c r="D53" s="332"/>
      <c r="E53" s="332" t="s">
        <v>1</v>
      </c>
      <c r="F53" s="332" t="s">
        <v>1</v>
      </c>
      <c r="G53" s="332"/>
      <c r="H53" s="332"/>
      <c r="I53" s="332"/>
      <c r="J53" s="332"/>
    </row>
    <row r="54" spans="2:33">
      <c r="B54" s="274" t="s">
        <v>521</v>
      </c>
      <c r="C54" s="332"/>
      <c r="D54" s="332"/>
      <c r="E54" s="332"/>
      <c r="F54" s="332"/>
      <c r="G54" s="332" t="s">
        <v>1</v>
      </c>
      <c r="H54" s="332"/>
      <c r="I54" s="332"/>
      <c r="J54" s="332"/>
    </row>
    <row r="55" spans="2:33">
      <c r="B55" s="274"/>
      <c r="C55" s="274"/>
      <c r="D55" s="274"/>
    </row>
    <row r="56" spans="2:33">
      <c r="B56" s="274"/>
      <c r="C56" s="274"/>
      <c r="D56" s="274"/>
    </row>
    <row r="57" spans="2:33" ht="20.25" customHeight="1">
      <c r="B57" s="261" t="s">
        <v>328</v>
      </c>
      <c r="C57" s="263" t="s">
        <v>115</v>
      </c>
      <c r="D57" s="263" t="s">
        <v>117</v>
      </c>
    </row>
    <row r="58" spans="2:33">
      <c r="B58" s="261" t="s">
        <v>522</v>
      </c>
      <c r="C58" s="305" t="e">
        <f>C17*D58</f>
        <v>#DIV/0!</v>
      </c>
      <c r="D58" s="333">
        <v>0.1</v>
      </c>
    </row>
    <row r="59" spans="2:33">
      <c r="B59" s="261" t="s">
        <v>523</v>
      </c>
      <c r="C59" s="305" t="e">
        <f>C17*'7'!D59</f>
        <v>#DIV/0!</v>
      </c>
      <c r="D59" s="333">
        <f>'5'!E51</f>
        <v>0.03</v>
      </c>
    </row>
    <row r="60" spans="2:33">
      <c r="B60" s="261" t="s">
        <v>329</v>
      </c>
      <c r="C60" s="305" t="e">
        <f>C17*'7'!D60</f>
        <v>#DIV/0!</v>
      </c>
      <c r="D60" s="333">
        <f>'5'!E48</f>
        <v>0.01</v>
      </c>
    </row>
    <row r="61" spans="2:33">
      <c r="B61" s="261" t="s">
        <v>330</v>
      </c>
      <c r="C61" s="305">
        <f>'7'!D61*'8'!AK36</f>
        <v>0</v>
      </c>
      <c r="D61" s="333">
        <f>'5'!E49</f>
        <v>5.0000000000000001E-3</v>
      </c>
    </row>
    <row r="62" spans="2:33">
      <c r="B62" s="261" t="s">
        <v>331</v>
      </c>
      <c r="C62" s="305">
        <f>'7'!D62*'8'!AK15</f>
        <v>0</v>
      </c>
      <c r="D62" s="333">
        <f>'5'!E50</f>
        <v>5.0000000000000001E-3</v>
      </c>
    </row>
    <row r="63" spans="2:33">
      <c r="B63" s="334" t="s">
        <v>524</v>
      </c>
      <c r="C63" s="321" t="e">
        <f>SUM(C60:C62)</f>
        <v>#DIV/0!</v>
      </c>
      <c r="D63" s="321"/>
    </row>
    <row r="64" spans="2:33">
      <c r="B64" s="274"/>
      <c r="C64" s="274"/>
      <c r="D64" s="274"/>
    </row>
    <row r="65" spans="2:7">
      <c r="B65" s="274"/>
      <c r="C65" s="274"/>
      <c r="D65" s="274"/>
    </row>
    <row r="66" spans="2:7" ht="20.25" customHeight="1">
      <c r="B66" s="261" t="s">
        <v>525</v>
      </c>
      <c r="C66" s="263" t="s">
        <v>115</v>
      </c>
      <c r="D66" s="335"/>
    </row>
    <row r="67" spans="2:7" ht="33">
      <c r="B67" s="336" t="s">
        <v>526</v>
      </c>
      <c r="C67" s="337" t="e">
        <f>C17*'5'!E51</f>
        <v>#DIV/0!</v>
      </c>
      <c r="D67" s="338"/>
      <c r="E67" s="339"/>
    </row>
    <row r="68" spans="2:7">
      <c r="B68" s="261" t="s">
        <v>527</v>
      </c>
      <c r="C68" s="337"/>
      <c r="D68" s="338"/>
    </row>
    <row r="71" spans="2:7">
      <c r="C71" s="312"/>
      <c r="F71" s="340"/>
      <c r="G71" s="312"/>
    </row>
    <row r="73" spans="2:7">
      <c r="C73" s="312"/>
      <c r="D73" s="312"/>
      <c r="F73" s="341"/>
      <c r="G73" s="312"/>
    </row>
  </sheetData>
  <sheetProtection algorithmName="SHA-512" hashValue="VXkOxnKVnSTRqMQACTDMyE/4pRPTQHEGXF/FQ7rxHv0SHtgKdisx5JVLw6yyUDY9fVLy9NTWPoZavIkz/IeQpQ==" saltValue="7QG1BK1avCQqEnSGjc5R0Q==" spinCount="100000" sheet="1" objects="1" scenarios="1"/>
  <mergeCells count="6">
    <mergeCell ref="G49:J49"/>
    <mergeCell ref="B2:B3"/>
    <mergeCell ref="C67:C68"/>
    <mergeCell ref="D67:D68"/>
    <mergeCell ref="B49:B50"/>
    <mergeCell ref="C49:F49"/>
  </mergeCells>
  <phoneticPr fontId="8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63D41-A292-48D5-BAB9-C9DD780ABCCA}">
  <dimension ref="B2:AL86"/>
  <sheetViews>
    <sheetView zoomScale="159" zoomScaleNormal="120" workbookViewId="0">
      <pane xSplit="3" topLeftCell="D1" activePane="topRight" state="frozen"/>
      <selection activeCell="AXR1" sqref="A1:XFD1048576"/>
      <selection pane="topRight" activeCell="AXR1" sqref="A1:XFD1048576"/>
    </sheetView>
  </sheetViews>
  <sheetFormatPr baseColWidth="10" defaultColWidth="8.83203125" defaultRowHeight="11.25" customHeight="1"/>
  <cols>
    <col min="1" max="1" width="3.5" style="352" customWidth="1"/>
    <col min="2" max="2" width="26" style="352" bestFit="1" customWidth="1"/>
    <col min="3" max="3" width="8.33203125" style="352" hidden="1" customWidth="1"/>
    <col min="4" max="7" width="8.33203125" style="352" customWidth="1"/>
    <col min="8" max="11" width="8.83203125" style="352" customWidth="1"/>
    <col min="12" max="12" width="8.33203125" style="352" customWidth="1"/>
    <col min="13" max="16" width="8.83203125" style="352" customWidth="1"/>
    <col min="17" max="17" width="8.33203125" style="352" customWidth="1"/>
    <col min="18" max="21" width="8.83203125" style="352" customWidth="1"/>
    <col min="22" max="23" width="8.33203125" style="352" customWidth="1"/>
    <col min="24" max="27" width="8.83203125" style="352" customWidth="1"/>
    <col min="28" max="37" width="8.33203125" style="352" customWidth="1"/>
    <col min="38" max="60" width="17" style="352" bestFit="1" customWidth="1"/>
    <col min="61" max="16384" width="8.83203125" style="352"/>
  </cols>
  <sheetData>
    <row r="2" spans="2:37" s="344" customFormat="1" ht="11.25" customHeight="1">
      <c r="B2" s="345" t="s">
        <v>112</v>
      </c>
      <c r="C2" s="346">
        <f>'5'!E5</f>
        <v>2026</v>
      </c>
      <c r="D2" s="346">
        <f>+C2+1</f>
        <v>2027</v>
      </c>
      <c r="E2" s="346">
        <f>+D2+1</f>
        <v>2028</v>
      </c>
      <c r="F2" s="346">
        <f>+E2+1</f>
        <v>2029</v>
      </c>
      <c r="G2" s="346">
        <f t="shared" ref="E2:T3" si="0">+F2+1</f>
        <v>2030</v>
      </c>
      <c r="H2" s="346">
        <f t="shared" si="0"/>
        <v>2031</v>
      </c>
      <c r="I2" s="346">
        <f t="shared" si="0"/>
        <v>2032</v>
      </c>
      <c r="J2" s="346">
        <f t="shared" si="0"/>
        <v>2033</v>
      </c>
      <c r="K2" s="346">
        <f t="shared" si="0"/>
        <v>2034</v>
      </c>
      <c r="L2" s="346">
        <f t="shared" si="0"/>
        <v>2035</v>
      </c>
      <c r="M2" s="346">
        <f t="shared" si="0"/>
        <v>2036</v>
      </c>
      <c r="N2" s="346">
        <f t="shared" si="0"/>
        <v>2037</v>
      </c>
      <c r="O2" s="346">
        <f t="shared" si="0"/>
        <v>2038</v>
      </c>
      <c r="P2" s="346">
        <f t="shared" si="0"/>
        <v>2039</v>
      </c>
      <c r="Q2" s="346">
        <f t="shared" si="0"/>
        <v>2040</v>
      </c>
      <c r="R2" s="346">
        <f t="shared" si="0"/>
        <v>2041</v>
      </c>
      <c r="S2" s="346">
        <f t="shared" si="0"/>
        <v>2042</v>
      </c>
      <c r="T2" s="346">
        <f t="shared" si="0"/>
        <v>2043</v>
      </c>
      <c r="U2" s="346">
        <f t="shared" ref="U2:AG3" si="1">+T2+1</f>
        <v>2044</v>
      </c>
      <c r="V2" s="346">
        <f t="shared" si="1"/>
        <v>2045</v>
      </c>
      <c r="W2" s="346">
        <f t="shared" si="1"/>
        <v>2046</v>
      </c>
      <c r="X2" s="346">
        <f t="shared" si="1"/>
        <v>2047</v>
      </c>
      <c r="Y2" s="346">
        <f t="shared" si="1"/>
        <v>2048</v>
      </c>
      <c r="Z2" s="346">
        <f t="shared" si="1"/>
        <v>2049</v>
      </c>
      <c r="AA2" s="346">
        <f t="shared" si="1"/>
        <v>2050</v>
      </c>
      <c r="AB2" s="346">
        <f t="shared" si="1"/>
        <v>2051</v>
      </c>
      <c r="AC2" s="346">
        <f t="shared" si="1"/>
        <v>2052</v>
      </c>
      <c r="AD2" s="346">
        <f t="shared" si="1"/>
        <v>2053</v>
      </c>
      <c r="AE2" s="346">
        <f t="shared" si="1"/>
        <v>2054</v>
      </c>
      <c r="AF2" s="346">
        <f t="shared" si="1"/>
        <v>2055</v>
      </c>
      <c r="AG2" s="346">
        <f t="shared" si="1"/>
        <v>2056</v>
      </c>
      <c r="AH2" s="347" t="s">
        <v>528</v>
      </c>
      <c r="AI2" s="347" t="s">
        <v>529</v>
      </c>
      <c r="AJ2" s="347" t="s">
        <v>530</v>
      </c>
      <c r="AK2" s="347" t="s">
        <v>531</v>
      </c>
    </row>
    <row r="3" spans="2:37" s="344" customFormat="1" ht="11.25" customHeight="1">
      <c r="B3" s="345" t="str">
        <f>'5'!E2</f>
        <v>_</v>
      </c>
      <c r="C3" s="348">
        <v>0</v>
      </c>
      <c r="D3" s="348">
        <f>+C3+1</f>
        <v>1</v>
      </c>
      <c r="E3" s="348">
        <f t="shared" si="0"/>
        <v>2</v>
      </c>
      <c r="F3" s="348">
        <f t="shared" si="0"/>
        <v>3</v>
      </c>
      <c r="G3" s="348">
        <f t="shared" si="0"/>
        <v>4</v>
      </c>
      <c r="H3" s="348">
        <f t="shared" si="0"/>
        <v>5</v>
      </c>
      <c r="I3" s="348">
        <f t="shared" si="0"/>
        <v>6</v>
      </c>
      <c r="J3" s="348">
        <f t="shared" si="0"/>
        <v>7</v>
      </c>
      <c r="K3" s="348">
        <f t="shared" si="0"/>
        <v>8</v>
      </c>
      <c r="L3" s="348">
        <f t="shared" si="0"/>
        <v>9</v>
      </c>
      <c r="M3" s="348">
        <f t="shared" si="0"/>
        <v>10</v>
      </c>
      <c r="N3" s="348">
        <f t="shared" si="0"/>
        <v>11</v>
      </c>
      <c r="O3" s="348">
        <f t="shared" si="0"/>
        <v>12</v>
      </c>
      <c r="P3" s="348">
        <f t="shared" si="0"/>
        <v>13</v>
      </c>
      <c r="Q3" s="348">
        <f t="shared" si="0"/>
        <v>14</v>
      </c>
      <c r="R3" s="348">
        <f t="shared" si="0"/>
        <v>15</v>
      </c>
      <c r="S3" s="348">
        <f t="shared" si="0"/>
        <v>16</v>
      </c>
      <c r="T3" s="348">
        <f t="shared" si="0"/>
        <v>17</v>
      </c>
      <c r="U3" s="348">
        <f t="shared" si="1"/>
        <v>18</v>
      </c>
      <c r="V3" s="348">
        <f t="shared" si="1"/>
        <v>19</v>
      </c>
      <c r="W3" s="348">
        <f t="shared" si="1"/>
        <v>20</v>
      </c>
      <c r="X3" s="348">
        <f t="shared" si="1"/>
        <v>21</v>
      </c>
      <c r="Y3" s="348">
        <f t="shared" si="1"/>
        <v>22</v>
      </c>
      <c r="Z3" s="348">
        <f t="shared" si="1"/>
        <v>23</v>
      </c>
      <c r="AA3" s="348">
        <f t="shared" si="1"/>
        <v>24</v>
      </c>
      <c r="AB3" s="348">
        <f t="shared" si="1"/>
        <v>25</v>
      </c>
      <c r="AC3" s="348">
        <f t="shared" si="1"/>
        <v>26</v>
      </c>
      <c r="AD3" s="348">
        <f t="shared" si="1"/>
        <v>27</v>
      </c>
      <c r="AE3" s="348">
        <f t="shared" si="1"/>
        <v>28</v>
      </c>
      <c r="AF3" s="348">
        <f t="shared" si="1"/>
        <v>29</v>
      </c>
      <c r="AG3" s="348">
        <f t="shared" si="1"/>
        <v>30</v>
      </c>
      <c r="AH3" s="347"/>
      <c r="AI3" s="347"/>
      <c r="AJ3" s="347"/>
      <c r="AK3" s="347"/>
    </row>
    <row r="4" spans="2:37" s="349" customFormat="1" ht="11.25" hidden="1" customHeight="1">
      <c r="B4" s="350" t="s">
        <v>532</v>
      </c>
      <c r="AH4" s="351"/>
      <c r="AI4" s="351"/>
      <c r="AJ4" s="351"/>
      <c r="AK4" s="351"/>
    </row>
    <row r="5" spans="2:37" ht="11.25" customHeight="1">
      <c r="B5" s="353" t="s">
        <v>533</v>
      </c>
      <c r="C5" s="354">
        <v>0</v>
      </c>
      <c r="D5" s="354">
        <f>'15'!AM37</f>
        <v>0</v>
      </c>
      <c r="E5" s="354">
        <f>D5*(1-'5'!$E$18)</f>
        <v>0</v>
      </c>
      <c r="F5" s="354">
        <f>E5*(1-'5'!$E$18)</f>
        <v>0</v>
      </c>
      <c r="G5" s="354">
        <f>F5*(1-'5'!$E$18)</f>
        <v>0</v>
      </c>
      <c r="H5" s="354">
        <f>G5*(1-'5'!$E$18)</f>
        <v>0</v>
      </c>
      <c r="I5" s="354">
        <f>H5*(1-'5'!$E$18)</f>
        <v>0</v>
      </c>
      <c r="J5" s="354">
        <f>I5*(1-'5'!$E$18)</f>
        <v>0</v>
      </c>
      <c r="K5" s="354">
        <f>J5*(1-'5'!$E$18)</f>
        <v>0</v>
      </c>
      <c r="L5" s="354">
        <f>K5*(1-'5'!$E$18)</f>
        <v>0</v>
      </c>
      <c r="M5" s="354">
        <f>L5*(1-'5'!$E$18)</f>
        <v>0</v>
      </c>
      <c r="N5" s="354">
        <f>M5*(1-'5'!$E$18)</f>
        <v>0</v>
      </c>
      <c r="O5" s="354">
        <f>N5*(1-'5'!$E$18)</f>
        <v>0</v>
      </c>
      <c r="P5" s="354">
        <f>O5*(1-'5'!$E$18)</f>
        <v>0</v>
      </c>
      <c r="Q5" s="354">
        <f>P5*(1-'5'!$E$18)</f>
        <v>0</v>
      </c>
      <c r="R5" s="354">
        <f>Q5*(1-'5'!$E$18)</f>
        <v>0</v>
      </c>
      <c r="S5" s="354">
        <f>R5*(1-'5'!$E$18)</f>
        <v>0</v>
      </c>
      <c r="T5" s="354">
        <f>S5*(1-'5'!$E$18)</f>
        <v>0</v>
      </c>
      <c r="U5" s="354">
        <f>T5*(1-'5'!$E$18)</f>
        <v>0</v>
      </c>
      <c r="V5" s="354">
        <f>U5*(1-'5'!$E$18)</f>
        <v>0</v>
      </c>
      <c r="W5" s="354">
        <f>V5*(1-'5'!$E$18)</f>
        <v>0</v>
      </c>
      <c r="X5" s="354">
        <f>W5*(1-'5'!$E$18)</f>
        <v>0</v>
      </c>
      <c r="Y5" s="354">
        <f>X5*(1-'5'!$E$18)</f>
        <v>0</v>
      </c>
      <c r="Z5" s="354">
        <f>Y5*(1-'5'!$E$18)</f>
        <v>0</v>
      </c>
      <c r="AA5" s="354">
        <f>Z5*(1-'5'!$E$18)</f>
        <v>0</v>
      </c>
      <c r="AB5" s="354">
        <f>AA5*(1-'5'!$E$18)</f>
        <v>0</v>
      </c>
      <c r="AC5" s="354">
        <f>AB5*(1-'5'!$E$18)</f>
        <v>0</v>
      </c>
      <c r="AD5" s="354">
        <f>AC5*(1-'5'!$E$18)</f>
        <v>0</v>
      </c>
      <c r="AE5" s="354">
        <f>AD5*(1-'5'!$E$18)</f>
        <v>0</v>
      </c>
      <c r="AF5" s="354">
        <f>AE5*(1-'5'!$E$18)</f>
        <v>0</v>
      </c>
      <c r="AG5" s="354">
        <f>AF5*(1-'5'!$E$18)</f>
        <v>0</v>
      </c>
      <c r="AH5" s="354">
        <f>AVERAGE(D5:W5)</f>
        <v>0</v>
      </c>
      <c r="AI5" s="354">
        <f>SUM(D5:W5)</f>
        <v>0</v>
      </c>
      <c r="AJ5" s="354">
        <f>AVERAGE(D5:AG5)</f>
        <v>0</v>
      </c>
      <c r="AK5" s="354">
        <f>SUM(D5:AG5)</f>
        <v>0</v>
      </c>
    </row>
    <row r="6" spans="2:37" ht="11.25" customHeight="1">
      <c r="B6" s="353" t="s">
        <v>534</v>
      </c>
      <c r="C6" s="354">
        <v>0</v>
      </c>
      <c r="D6" s="354">
        <f>'15'!AF37</f>
        <v>0</v>
      </c>
      <c r="E6" s="354">
        <f>D6*(1-'5'!$E$18)</f>
        <v>0</v>
      </c>
      <c r="F6" s="354">
        <f>E6*(1-'5'!$E$18)</f>
        <v>0</v>
      </c>
      <c r="G6" s="354">
        <f>F6*(1-'5'!$E$18)</f>
        <v>0</v>
      </c>
      <c r="H6" s="354">
        <f>G6*(1-'5'!$E$18)</f>
        <v>0</v>
      </c>
      <c r="I6" s="354">
        <f>H6*(1-'5'!$E$18)</f>
        <v>0</v>
      </c>
      <c r="J6" s="354">
        <f>I6*(1-'5'!$E$18)</f>
        <v>0</v>
      </c>
      <c r="K6" s="354">
        <f>J6*(1-'5'!$E$18)</f>
        <v>0</v>
      </c>
      <c r="L6" s="354">
        <f>K6*(1-'5'!$E$18)</f>
        <v>0</v>
      </c>
      <c r="M6" s="354">
        <f>L6*(1-'5'!$E$18)</f>
        <v>0</v>
      </c>
      <c r="N6" s="354">
        <f>M6*(1-'5'!$E$18)</f>
        <v>0</v>
      </c>
      <c r="O6" s="354">
        <f>N6*(1-'5'!$E$18)</f>
        <v>0</v>
      </c>
      <c r="P6" s="354">
        <f>O6*(1-'5'!$E$18)</f>
        <v>0</v>
      </c>
      <c r="Q6" s="354">
        <f>P6*(1-'5'!$E$18)</f>
        <v>0</v>
      </c>
      <c r="R6" s="354">
        <f>Q6*(1-'5'!$E$18)</f>
        <v>0</v>
      </c>
      <c r="S6" s="354">
        <f>R6*(1-'5'!$E$18)</f>
        <v>0</v>
      </c>
      <c r="T6" s="354">
        <f>S6*(1-'5'!$E$18)</f>
        <v>0</v>
      </c>
      <c r="U6" s="354">
        <f>T6*(1-'5'!$E$18)</f>
        <v>0</v>
      </c>
      <c r="V6" s="354">
        <f>U6*(1-'5'!$E$18)</f>
        <v>0</v>
      </c>
      <c r="W6" s="354">
        <f>V6*(1-'5'!$E$18)</f>
        <v>0</v>
      </c>
      <c r="X6" s="354">
        <v>0</v>
      </c>
      <c r="Y6" s="354">
        <v>0</v>
      </c>
      <c r="Z6" s="354">
        <v>0</v>
      </c>
      <c r="AA6" s="354">
        <v>0</v>
      </c>
      <c r="AB6" s="354">
        <v>0</v>
      </c>
      <c r="AC6" s="354">
        <v>0</v>
      </c>
      <c r="AD6" s="354">
        <v>0</v>
      </c>
      <c r="AE6" s="354">
        <v>0</v>
      </c>
      <c r="AF6" s="354">
        <v>0</v>
      </c>
      <c r="AG6" s="354">
        <v>0</v>
      </c>
      <c r="AH6" s="354">
        <f>AVERAGE(D6:W6)</f>
        <v>0</v>
      </c>
      <c r="AI6" s="354">
        <f t="shared" ref="AI6:AI14" si="2">SUM(D6:W6)</f>
        <v>0</v>
      </c>
      <c r="AJ6" s="354">
        <f t="shared" ref="AJ6:AJ14" si="3">AVERAGE(D6:AG6)</f>
        <v>0</v>
      </c>
      <c r="AK6" s="354">
        <f t="shared" ref="AK6:AK14" si="4">SUM(D6:AG6)</f>
        <v>0</v>
      </c>
    </row>
    <row r="7" spans="2:37" ht="11.25" customHeight="1">
      <c r="B7" s="353" t="s">
        <v>429</v>
      </c>
      <c r="C7" s="354">
        <v>0</v>
      </c>
      <c r="D7" s="354">
        <f>'15'!AK37</f>
        <v>0</v>
      </c>
      <c r="E7" s="354">
        <f>D7*(1-'5'!$E$18)</f>
        <v>0</v>
      </c>
      <c r="F7" s="354">
        <f>E7*(1-'5'!$E$18)</f>
        <v>0</v>
      </c>
      <c r="G7" s="354">
        <f>F7*(1-'5'!$E$18)</f>
        <v>0</v>
      </c>
      <c r="H7" s="354">
        <f>G7*(1-'5'!$E$18)</f>
        <v>0</v>
      </c>
      <c r="I7" s="354">
        <f>H7*(1-'5'!$E$18)</f>
        <v>0</v>
      </c>
      <c r="J7" s="354">
        <f>I7*(1-'5'!$E$18)</f>
        <v>0</v>
      </c>
      <c r="K7" s="354">
        <f>J7*(1-'5'!$E$18)</f>
        <v>0</v>
      </c>
      <c r="L7" s="354">
        <f>K7*(1-'5'!$E$18)</f>
        <v>0</v>
      </c>
      <c r="M7" s="354">
        <f>L7*(1-'5'!$E$18)</f>
        <v>0</v>
      </c>
      <c r="N7" s="354">
        <f>M7*(1-'5'!$E$18)</f>
        <v>0</v>
      </c>
      <c r="O7" s="354">
        <f>N7*(1-'5'!$E$18)</f>
        <v>0</v>
      </c>
      <c r="P7" s="354">
        <f>O7*(1-'5'!$E$18)</f>
        <v>0</v>
      </c>
      <c r="Q7" s="354">
        <f>P7*(1-'5'!$E$18)</f>
        <v>0</v>
      </c>
      <c r="R7" s="354">
        <f>Q7*(1-'5'!$E$18)</f>
        <v>0</v>
      </c>
      <c r="S7" s="354">
        <f>R7*(1-'5'!$E$18)</f>
        <v>0</v>
      </c>
      <c r="T7" s="354">
        <f>S7*(1-'5'!$E$18)</f>
        <v>0</v>
      </c>
      <c r="U7" s="354">
        <f>T7*(1-'5'!$E$18)</f>
        <v>0</v>
      </c>
      <c r="V7" s="354">
        <f>U7*(1-'5'!$E$18)</f>
        <v>0</v>
      </c>
      <c r="W7" s="354">
        <f>V7*(1-'5'!$E$18)</f>
        <v>0</v>
      </c>
      <c r="X7" s="354">
        <f>W7*(1-'5'!$E$18)</f>
        <v>0</v>
      </c>
      <c r="Y7" s="354">
        <f>X7*(1-'5'!$E$18)</f>
        <v>0</v>
      </c>
      <c r="Z7" s="354">
        <f>Y7*(1-'5'!$E$18)</f>
        <v>0</v>
      </c>
      <c r="AA7" s="354">
        <f>Z7*(1-'5'!$E$18)</f>
        <v>0</v>
      </c>
      <c r="AB7" s="354">
        <f>AA7*(1-'5'!$E$18)</f>
        <v>0</v>
      </c>
      <c r="AC7" s="354">
        <f>AB7*(1-'5'!$E$18)</f>
        <v>0</v>
      </c>
      <c r="AD7" s="354">
        <f>AC7*(1-'5'!$E$18)</f>
        <v>0</v>
      </c>
      <c r="AE7" s="354">
        <f>AD7*(1-'5'!$E$18)</f>
        <v>0</v>
      </c>
      <c r="AF7" s="354">
        <f>AE7*(1-'5'!$E$18)</f>
        <v>0</v>
      </c>
      <c r="AG7" s="354">
        <f>AF7*(1-'5'!$E$18)</f>
        <v>0</v>
      </c>
      <c r="AH7" s="354">
        <f>AVERAGE(D7:W7)</f>
        <v>0</v>
      </c>
      <c r="AI7" s="354">
        <f t="shared" si="2"/>
        <v>0</v>
      </c>
      <c r="AJ7" s="354">
        <f t="shared" si="3"/>
        <v>0</v>
      </c>
      <c r="AK7" s="354">
        <f t="shared" si="4"/>
        <v>0</v>
      </c>
    </row>
    <row r="8" spans="2:37" s="349" customFormat="1" ht="11.25" hidden="1" customHeight="1">
      <c r="B8" s="350" t="s">
        <v>535</v>
      </c>
    </row>
    <row r="9" spans="2:37" ht="11.25" customHeight="1">
      <c r="B9" s="353" t="s">
        <v>536</v>
      </c>
      <c r="C9" s="354">
        <v>0</v>
      </c>
      <c r="D9" s="354">
        <f>IF(SUM(C9)&gt;='15'!AO37*'5'!E90,0,'15'!AO37)</f>
        <v>0</v>
      </c>
      <c r="E9" s="354">
        <f>IF(SUM(C9:D9)&gt;='15'!AO37*'5'!E90,0,'15'!AO37)</f>
        <v>0</v>
      </c>
      <c r="F9" s="354">
        <f>IF(SUM(C9:E9)&gt;='15'!AO37*'5'!E90,0,'15'!AO37)</f>
        <v>0</v>
      </c>
      <c r="G9" s="354">
        <f>IF(SUM(C9:F9)&gt;='15'!AO37*'5'!E90,0,'15'!AO37)</f>
        <v>0</v>
      </c>
      <c r="H9" s="354">
        <f>IF(SUM(C9:G9)&gt;='15'!AO37*'5'!E90,0,'15'!AO37)</f>
        <v>0</v>
      </c>
      <c r="I9" s="354">
        <f>IF(SUM(C9:H9)&gt;='15'!AO37*'5'!E90,0,'15'!AO37)</f>
        <v>0</v>
      </c>
      <c r="J9" s="354">
        <f>IF(SUM(C9:I9)&gt;='15'!AO37*'5'!E90,0,'15'!AO37)</f>
        <v>0</v>
      </c>
      <c r="K9" s="354">
        <f>IF(SUM(C9:J9)&gt;='15'!AO37*'5'!E90,0,'15'!AO37)</f>
        <v>0</v>
      </c>
      <c r="L9" s="354">
        <f>IF(SUM(C9:K9)&gt;='15'!AO37*'5'!E90,0,'15'!AO37)</f>
        <v>0</v>
      </c>
      <c r="M9" s="354">
        <f>IF(SUM(C9:L9)&gt;='15'!AO37*'5'!E90,0,'15'!AO37)</f>
        <v>0</v>
      </c>
      <c r="N9" s="354">
        <f>IF(SUM(C9:M9)&gt;='15'!AO37*'5'!E90,0,'15'!AO37)</f>
        <v>0</v>
      </c>
      <c r="O9" s="354">
        <f>IF(SUM(C9:N9)&gt;='15'!AO37*'5'!E90,0,'15'!AO37)</f>
        <v>0</v>
      </c>
      <c r="P9" s="354">
        <f>IF(SUM(C9:O9)&gt;='15'!AO37*'5'!E90,0,'15'!AO37)</f>
        <v>0</v>
      </c>
      <c r="Q9" s="354">
        <f>IF(SUM(C9:P9)&gt;='15'!AO37*'5'!E90,0,'15'!AO37)</f>
        <v>0</v>
      </c>
      <c r="R9" s="354">
        <f>IF(SUM(C9:Q9)&gt;='15'!AO37*'5'!E90,0,'15'!AO37)</f>
        <v>0</v>
      </c>
      <c r="S9" s="354">
        <f>IF(SUM(C9:R9)&gt;='15'!AO37*'5'!E90,0,'15'!AO37)</f>
        <v>0</v>
      </c>
      <c r="T9" s="354">
        <f>IF(SUM(C9:S9)&gt;='15'!AO37*'5'!E90,0,'15'!AO37)</f>
        <v>0</v>
      </c>
      <c r="U9" s="354">
        <f>IF(SUM(C9:T9)&gt;='15'!AO37*'5'!E90,0,'15'!AO37)</f>
        <v>0</v>
      </c>
      <c r="V9" s="354">
        <f>IF(SUM(C9:U9)&gt;='15'!AO37*'5'!E90,0,'15'!AO37)</f>
        <v>0</v>
      </c>
      <c r="W9" s="354">
        <f>IF(SUM(C9:V9)&gt;='15'!AO37*'5'!E90,0,'15'!AO37)</f>
        <v>0</v>
      </c>
      <c r="X9" s="354">
        <f>IF(SUM(C9:W9)&gt;='15'!AO37*'5'!E90,0,'15'!AO37)</f>
        <v>0</v>
      </c>
      <c r="Y9" s="354">
        <f>IF(SUM(C9:X9)&gt;='15'!AO37*'5'!E90,0,'15'!AO37)</f>
        <v>0</v>
      </c>
      <c r="Z9" s="354">
        <f>IF(SUM(C9:Y9)&gt;='15'!AO37*'5'!E90,0,'15'!AO37)</f>
        <v>0</v>
      </c>
      <c r="AA9" s="354">
        <f>IF(SUM(C9:Z9)&gt;='15'!AO37*'5'!E90,0,'15'!AO37)</f>
        <v>0</v>
      </c>
      <c r="AB9" s="354">
        <f>IF(SUM(C9:AA9)&gt;='15'!AO37*'5'!E90,0,'15'!AO37)</f>
        <v>0</v>
      </c>
      <c r="AC9" s="354">
        <f>IF(SUM(C9:AB9)&gt;='15'!AO37*'5'!E90,0,'15'!AO37)</f>
        <v>0</v>
      </c>
      <c r="AD9" s="354">
        <f>IF(SUM(C9:AC9)&gt;='15'!AO37*'5'!E90,0,'15'!AO37)</f>
        <v>0</v>
      </c>
      <c r="AE9" s="354">
        <f>IF(SUM(C9:AD9)&gt;='15'!AO37*'5'!E90,0,'15'!AO37)</f>
        <v>0</v>
      </c>
      <c r="AF9" s="354">
        <f>IF(SUM(C9:AE9)&gt;='15'!AO37*'5'!E90,0,'15'!AO37)</f>
        <v>0</v>
      </c>
      <c r="AG9" s="354">
        <f>IF(SUM(D9:AF9)&gt;='15'!AP37*'5'!F90,0,'15'!AP37)</f>
        <v>0</v>
      </c>
      <c r="AH9" s="354">
        <f>AVERAGE(D9:W9)</f>
        <v>0</v>
      </c>
      <c r="AI9" s="354">
        <f t="shared" si="2"/>
        <v>0</v>
      </c>
      <c r="AJ9" s="354">
        <f t="shared" si="3"/>
        <v>0</v>
      </c>
      <c r="AK9" s="354">
        <f t="shared" si="4"/>
        <v>0</v>
      </c>
    </row>
    <row r="10" spans="2:37" ht="11.25" customHeight="1">
      <c r="B10" s="353" t="s">
        <v>537</v>
      </c>
      <c r="C10" s="354">
        <f>C9*'5'!$E$89</f>
        <v>0</v>
      </c>
      <c r="D10" s="354">
        <f>D9*'5'!$E$89</f>
        <v>0</v>
      </c>
      <c r="E10" s="354">
        <f>E9*'5'!$E$89</f>
        <v>0</v>
      </c>
      <c r="F10" s="354">
        <f>F9*'5'!$E$89</f>
        <v>0</v>
      </c>
      <c r="G10" s="354">
        <f>G9*'5'!$E$89</f>
        <v>0</v>
      </c>
      <c r="H10" s="354">
        <f>H9*'5'!$E$89</f>
        <v>0</v>
      </c>
      <c r="I10" s="354">
        <f>I9*'5'!$E$89</f>
        <v>0</v>
      </c>
      <c r="J10" s="354">
        <f>J9*'5'!$E$89</f>
        <v>0</v>
      </c>
      <c r="K10" s="354">
        <f>K9*'5'!$E$89</f>
        <v>0</v>
      </c>
      <c r="L10" s="354">
        <f>L9*'5'!$E$89</f>
        <v>0</v>
      </c>
      <c r="M10" s="354">
        <f>M9*'5'!$E$89</f>
        <v>0</v>
      </c>
      <c r="N10" s="354">
        <f>N9*'5'!$E$89</f>
        <v>0</v>
      </c>
      <c r="O10" s="354">
        <f>O9*'5'!$E$89</f>
        <v>0</v>
      </c>
      <c r="P10" s="354">
        <f>P9*'5'!$E$89</f>
        <v>0</v>
      </c>
      <c r="Q10" s="354">
        <f>Q9*'5'!$E$89</f>
        <v>0</v>
      </c>
      <c r="R10" s="354">
        <f>R9*'5'!$E$89</f>
        <v>0</v>
      </c>
      <c r="S10" s="354">
        <f>S9*'5'!$E$89</f>
        <v>0</v>
      </c>
      <c r="T10" s="354">
        <f>T9*'5'!$E$89</f>
        <v>0</v>
      </c>
      <c r="U10" s="354">
        <f>U9*'5'!$E$89</f>
        <v>0</v>
      </c>
      <c r="V10" s="354">
        <f>V9*'5'!$E$89</f>
        <v>0</v>
      </c>
      <c r="W10" s="354">
        <f>W9*'5'!$E$89</f>
        <v>0</v>
      </c>
      <c r="X10" s="354">
        <f>X9*'5'!$E$89</f>
        <v>0</v>
      </c>
      <c r="Y10" s="354">
        <f>Y9*'5'!$E$89</f>
        <v>0</v>
      </c>
      <c r="Z10" s="354">
        <f>Z9*'5'!$E$89</f>
        <v>0</v>
      </c>
      <c r="AA10" s="354">
        <f>AA9*'5'!$E$89</f>
        <v>0</v>
      </c>
      <c r="AB10" s="354">
        <f>AB9*'5'!$E$89</f>
        <v>0</v>
      </c>
      <c r="AC10" s="354">
        <f>AC9*'5'!$E$89</f>
        <v>0</v>
      </c>
      <c r="AD10" s="354">
        <f>AD9*'5'!$E$89</f>
        <v>0</v>
      </c>
      <c r="AE10" s="354">
        <f>AE9*'5'!$E$89</f>
        <v>0</v>
      </c>
      <c r="AF10" s="354">
        <f>AF9*'5'!$E$89</f>
        <v>0</v>
      </c>
      <c r="AG10" s="354">
        <f>AG9*'5'!$E$89</f>
        <v>0</v>
      </c>
      <c r="AH10" s="354">
        <f>AVERAGE(D10:W10)</f>
        <v>0</v>
      </c>
      <c r="AI10" s="354">
        <f>SUM(D10:W10)</f>
        <v>0</v>
      </c>
      <c r="AJ10" s="354">
        <f t="shared" si="3"/>
        <v>0</v>
      </c>
      <c r="AK10" s="354">
        <f t="shared" si="4"/>
        <v>0</v>
      </c>
    </row>
    <row r="11" spans="2:37" s="349" customFormat="1" ht="11.25" hidden="1" customHeight="1">
      <c r="B11" s="350" t="s">
        <v>538</v>
      </c>
    </row>
    <row r="12" spans="2:37" ht="11.25" customHeight="1">
      <c r="B12" s="353" t="s">
        <v>539</v>
      </c>
      <c r="C12" s="354">
        <v>0</v>
      </c>
      <c r="D12" s="354">
        <f>'15'!AY37</f>
        <v>0</v>
      </c>
      <c r="E12" s="354">
        <f>D12*(1-'5'!$E$25)</f>
        <v>0</v>
      </c>
      <c r="F12" s="354">
        <f>E12*(1-'5'!$E$25)</f>
        <v>0</v>
      </c>
      <c r="G12" s="354">
        <f>F12*(1-'5'!$E$25)</f>
        <v>0</v>
      </c>
      <c r="H12" s="354">
        <f>G12*(1-'5'!$E$25)</f>
        <v>0</v>
      </c>
      <c r="I12" s="354">
        <f>H12*(1-'5'!$E$25)</f>
        <v>0</v>
      </c>
      <c r="J12" s="354">
        <f>I12*(1-'5'!$E$25)</f>
        <v>0</v>
      </c>
      <c r="K12" s="354">
        <f>J12*(1-'5'!$E$25)</f>
        <v>0</v>
      </c>
      <c r="L12" s="354">
        <f>K12*(1-'5'!$E$25)</f>
        <v>0</v>
      </c>
      <c r="M12" s="354">
        <f>L12*(1-'5'!$E$25)</f>
        <v>0</v>
      </c>
      <c r="N12" s="354">
        <f>M12*(1-'5'!$E$25)</f>
        <v>0</v>
      </c>
      <c r="O12" s="354">
        <f>N12*(1-'5'!$E$25)</f>
        <v>0</v>
      </c>
      <c r="P12" s="354">
        <f>O12*(1-'5'!$E$25)</f>
        <v>0</v>
      </c>
      <c r="Q12" s="354">
        <f>P12*(1-'5'!$E$25)</f>
        <v>0</v>
      </c>
      <c r="R12" s="354">
        <f>Q12*(1-'5'!$E$25)</f>
        <v>0</v>
      </c>
      <c r="S12" s="354">
        <f>R12*(1-'5'!$E$25)</f>
        <v>0</v>
      </c>
      <c r="T12" s="354">
        <f>S12*(1-'5'!$E$25)</f>
        <v>0</v>
      </c>
      <c r="U12" s="354">
        <f>T12*(1-'5'!$E$25)</f>
        <v>0</v>
      </c>
      <c r="V12" s="354">
        <f>U12*(1-'5'!$E$25)</f>
        <v>0</v>
      </c>
      <c r="W12" s="354">
        <f>V12*(1-'5'!$E$25)</f>
        <v>0</v>
      </c>
      <c r="X12" s="354">
        <f>W12*(1-'5'!$E$25)</f>
        <v>0</v>
      </c>
      <c r="Y12" s="354">
        <f>X12*(1-'5'!$E$25)</f>
        <v>0</v>
      </c>
      <c r="Z12" s="354">
        <f>Y12*(1-'5'!$E$25)</f>
        <v>0</v>
      </c>
      <c r="AA12" s="354">
        <f>Z12*(1-'5'!$E$25)</f>
        <v>0</v>
      </c>
      <c r="AB12" s="354">
        <f>AA12*(1-'5'!$E$25)</f>
        <v>0</v>
      </c>
      <c r="AC12" s="354">
        <f>AB12*(1-'5'!$E$25)</f>
        <v>0</v>
      </c>
      <c r="AD12" s="354">
        <f>AC12*(1-'5'!$E$25)</f>
        <v>0</v>
      </c>
      <c r="AE12" s="354">
        <f>AD12*(1-'5'!$E$25)</f>
        <v>0</v>
      </c>
      <c r="AF12" s="354">
        <f>AE12*(1-'5'!$E$25)</f>
        <v>0</v>
      </c>
      <c r="AG12" s="354">
        <f>AF12*(1-'5'!$E$25)</f>
        <v>0</v>
      </c>
      <c r="AH12" s="354">
        <f>AVERAGE(D12:W12)</f>
        <v>0</v>
      </c>
      <c r="AI12" s="354">
        <f t="shared" si="2"/>
        <v>0</v>
      </c>
      <c r="AJ12" s="354">
        <f t="shared" si="3"/>
        <v>0</v>
      </c>
      <c r="AK12" s="354">
        <f t="shared" si="4"/>
        <v>0</v>
      </c>
    </row>
    <row r="13" spans="2:37" s="349" customFormat="1" ht="11.25" hidden="1" customHeight="1">
      <c r="B13" s="350" t="s">
        <v>540</v>
      </c>
    </row>
    <row r="14" spans="2:37" ht="11.25" customHeight="1">
      <c r="B14" s="353" t="s">
        <v>541</v>
      </c>
      <c r="C14" s="354">
        <v>0</v>
      </c>
      <c r="D14" s="354">
        <f>(('13'!D21*'5'!$E$32*365)+('13'!D28*'5'!$E$41*365))*'5'!$E$73</f>
        <v>0</v>
      </c>
      <c r="E14" s="354">
        <f>(('13'!E21*'5'!$E$32*365)+('13'!E28*'5'!$E$41*365))*'5'!$E$73</f>
        <v>0</v>
      </c>
      <c r="F14" s="354">
        <f>(('13'!F21*'5'!$E$32*365)+('13'!F28*'5'!$E$41*365))*'5'!$E$73</f>
        <v>0</v>
      </c>
      <c r="G14" s="354">
        <f>(('13'!G21*'5'!$E$32*365)+('13'!G28*'5'!$E$41*365))*'5'!$E$73</f>
        <v>0</v>
      </c>
      <c r="H14" s="354">
        <f>(('13'!H21*'5'!$E$32*365)+('13'!H28*'5'!$E$41*365))*'5'!$E$73</f>
        <v>0</v>
      </c>
      <c r="I14" s="354">
        <f>(('13'!I21*'5'!$E$32*365)+('13'!I28*'5'!$E$41*365))*'5'!$E$73</f>
        <v>0</v>
      </c>
      <c r="J14" s="354">
        <f>(('13'!J21*'5'!$E$32*365)+('13'!J28*'5'!$E$41*365))*'5'!$E$73</f>
        <v>0</v>
      </c>
      <c r="K14" s="354">
        <f>(('13'!K21*'5'!$E$32*365)+('13'!K28*'5'!$E$41*365))*'5'!$E$73</f>
        <v>0</v>
      </c>
      <c r="L14" s="354">
        <f>(('13'!L21*'5'!$E$32*365)+('13'!L28*'5'!$E$41*365))*'5'!$E$73</f>
        <v>0</v>
      </c>
      <c r="M14" s="354">
        <f>(('13'!M21*'5'!$E$32*365)+('13'!M28*'5'!$E$41*365))*'5'!$E$73</f>
        <v>0</v>
      </c>
      <c r="N14" s="354">
        <f>(('13'!N21*'5'!$E$32*365)+('13'!N28*'5'!$E$41*365))*'5'!$E$73</f>
        <v>0</v>
      </c>
      <c r="O14" s="354">
        <f>(('13'!O21*'5'!$E$32*365)+('13'!O28*'5'!$E$41*365))*'5'!$E$73</f>
        <v>0</v>
      </c>
      <c r="P14" s="354">
        <f>(('13'!P21*'5'!$E$32*365)+('13'!P28*'5'!$E$41*365))*'5'!$E$73</f>
        <v>0</v>
      </c>
      <c r="Q14" s="354">
        <f>(('13'!Q21*'5'!$E$32*365)+('13'!Q28*'5'!$E$41*365))*'5'!$E$73</f>
        <v>0</v>
      </c>
      <c r="R14" s="354">
        <f>(('13'!R21*'5'!$E$32*365)+('13'!R28*'5'!$E$41*365))*'5'!$E$73</f>
        <v>0</v>
      </c>
      <c r="S14" s="354">
        <f>(('13'!S21*'5'!$E$32*365)+('13'!S28*'5'!$E$41*365))*'5'!$E$73</f>
        <v>0</v>
      </c>
      <c r="T14" s="354">
        <f>(('13'!T21*'5'!$E$32*365)+('13'!T28*'5'!$E$41*365))*'5'!$E$73</f>
        <v>0</v>
      </c>
      <c r="U14" s="354">
        <f>(('13'!U21*'5'!$E$32*365)+('13'!U28*'5'!$E$41*365))*'5'!$E$73</f>
        <v>0</v>
      </c>
      <c r="V14" s="354">
        <f>(('13'!V21*'5'!$E$32*365)+('13'!V28*'5'!$E$41*365))*'5'!$E$73</f>
        <v>0</v>
      </c>
      <c r="W14" s="354">
        <f>(('13'!W21*'5'!$E$32*365)+('13'!W28*'5'!$E$41*365))*'5'!$E$73</f>
        <v>0</v>
      </c>
      <c r="X14" s="354">
        <f>(('13'!X21*'5'!$E$32*365)+('13'!X28*'5'!$E$41*365))*'5'!$E$73</f>
        <v>0</v>
      </c>
      <c r="Y14" s="354">
        <f>(('13'!Y21*'5'!$E$32*365)+('13'!Y28*'5'!$E$41*365))*'5'!$E$73</f>
        <v>0</v>
      </c>
      <c r="Z14" s="354">
        <f>(('13'!Z21*'5'!$E$32*365)+('13'!Z28*'5'!$E$41*365))*'5'!$E$73</f>
        <v>0</v>
      </c>
      <c r="AA14" s="354">
        <f>(('13'!AA21*'5'!$E$32*365)+('13'!AA28*'5'!$E$41*365))*'5'!$E$73</f>
        <v>0</v>
      </c>
      <c r="AB14" s="354">
        <f>(('13'!AB21*'5'!$E$32*365)+('13'!AB28*'5'!$E$41*365))*'5'!$E$73</f>
        <v>0</v>
      </c>
      <c r="AC14" s="354">
        <f>(('13'!AC21*'5'!$E$32*365)+('13'!AC28*'5'!$E$41*365))*'5'!$E$73</f>
        <v>0</v>
      </c>
      <c r="AD14" s="354">
        <f>(('13'!AD21*'5'!$E$32*365)+('13'!AD28*'5'!$E$41*365))*'5'!$E$73</f>
        <v>0</v>
      </c>
      <c r="AE14" s="354">
        <f>(('13'!AE21*'5'!$E$32*365)+('13'!AE28*'5'!$E$41*365))*'5'!$E$73</f>
        <v>0</v>
      </c>
      <c r="AF14" s="354">
        <f>(('13'!AF21*'5'!$E$32*365)+('13'!AF28*'5'!$E$41*365))*'5'!$E$73</f>
        <v>0</v>
      </c>
      <c r="AG14" s="354">
        <f>(('13'!AG21*'5'!$E$32*365)+('13'!AG28*'5'!$E$41*365))*'5'!$E$73</f>
        <v>0</v>
      </c>
      <c r="AH14" s="354">
        <f>AVERAGE(D14:W14)</f>
        <v>0</v>
      </c>
      <c r="AI14" s="354">
        <f t="shared" si="2"/>
        <v>0</v>
      </c>
      <c r="AJ14" s="354">
        <f t="shared" si="3"/>
        <v>0</v>
      </c>
      <c r="AK14" s="354">
        <f t="shared" si="4"/>
        <v>0</v>
      </c>
    </row>
    <row r="15" spans="2:37" s="349" customFormat="1" ht="11.25" customHeight="1">
      <c r="B15" s="355" t="s">
        <v>129</v>
      </c>
      <c r="C15" s="356">
        <v>0</v>
      </c>
      <c r="D15" s="356">
        <f>SUM(D5:D14)</f>
        <v>0</v>
      </c>
      <c r="E15" s="356">
        <f t="shared" ref="E15:AG15" si="5">SUM(E5:E14)</f>
        <v>0</v>
      </c>
      <c r="F15" s="356">
        <f t="shared" si="5"/>
        <v>0</v>
      </c>
      <c r="G15" s="356">
        <f t="shared" si="5"/>
        <v>0</v>
      </c>
      <c r="H15" s="356">
        <f t="shared" si="5"/>
        <v>0</v>
      </c>
      <c r="I15" s="356">
        <f t="shared" si="5"/>
        <v>0</v>
      </c>
      <c r="J15" s="356">
        <f t="shared" si="5"/>
        <v>0</v>
      </c>
      <c r="K15" s="356">
        <f t="shared" si="5"/>
        <v>0</v>
      </c>
      <c r="L15" s="356">
        <f t="shared" si="5"/>
        <v>0</v>
      </c>
      <c r="M15" s="356">
        <f t="shared" si="5"/>
        <v>0</v>
      </c>
      <c r="N15" s="356">
        <f t="shared" si="5"/>
        <v>0</v>
      </c>
      <c r="O15" s="356">
        <f t="shared" si="5"/>
        <v>0</v>
      </c>
      <c r="P15" s="356">
        <f t="shared" si="5"/>
        <v>0</v>
      </c>
      <c r="Q15" s="356">
        <f t="shared" si="5"/>
        <v>0</v>
      </c>
      <c r="R15" s="356">
        <f t="shared" si="5"/>
        <v>0</v>
      </c>
      <c r="S15" s="356">
        <f t="shared" si="5"/>
        <v>0</v>
      </c>
      <c r="T15" s="356">
        <f t="shared" si="5"/>
        <v>0</v>
      </c>
      <c r="U15" s="356">
        <f t="shared" si="5"/>
        <v>0</v>
      </c>
      <c r="V15" s="356">
        <f t="shared" si="5"/>
        <v>0</v>
      </c>
      <c r="W15" s="356">
        <f>SUM(W5:W14)</f>
        <v>0</v>
      </c>
      <c r="X15" s="356">
        <f t="shared" si="5"/>
        <v>0</v>
      </c>
      <c r="Y15" s="356">
        <f t="shared" si="5"/>
        <v>0</v>
      </c>
      <c r="Z15" s="356">
        <f t="shared" si="5"/>
        <v>0</v>
      </c>
      <c r="AA15" s="356">
        <f t="shared" si="5"/>
        <v>0</v>
      </c>
      <c r="AB15" s="356">
        <f t="shared" si="5"/>
        <v>0</v>
      </c>
      <c r="AC15" s="356">
        <f t="shared" si="5"/>
        <v>0</v>
      </c>
      <c r="AD15" s="356">
        <f t="shared" si="5"/>
        <v>0</v>
      </c>
      <c r="AE15" s="356">
        <f t="shared" si="5"/>
        <v>0</v>
      </c>
      <c r="AF15" s="356">
        <f t="shared" si="5"/>
        <v>0</v>
      </c>
      <c r="AG15" s="356">
        <f t="shared" si="5"/>
        <v>0</v>
      </c>
      <c r="AH15" s="356">
        <f>AVERAGE(D15:W15)</f>
        <v>0</v>
      </c>
      <c r="AI15" s="356">
        <f>SUM(D15:W15)</f>
        <v>0</v>
      </c>
      <c r="AJ15" s="356">
        <f>AVERAGE(D15:AG15)</f>
        <v>0</v>
      </c>
      <c r="AK15" s="356">
        <f>SUM(D15:AG15)</f>
        <v>0</v>
      </c>
    </row>
    <row r="16" spans="2:37" s="349" customFormat="1" ht="11.25" hidden="1" customHeight="1">
      <c r="B16" s="350" t="s">
        <v>542</v>
      </c>
    </row>
    <row r="17" spans="2:37" ht="11.25" customHeight="1">
      <c r="B17" s="357" t="s">
        <v>543</v>
      </c>
      <c r="C17" s="354">
        <v>0</v>
      </c>
      <c r="D17" s="354">
        <f>IF('5'!E14=0,0,'15'!$C$37/'5'!$E$14)</f>
        <v>0</v>
      </c>
      <c r="E17" s="354">
        <f>IF(SUM(C17:D17)&gt;='15'!C37,0,'15'!$C$37/'5'!$E$14)</f>
        <v>0</v>
      </c>
      <c r="F17" s="354">
        <f>IF(SUM(C17:E17)&gt;='15'!C37,0,'15'!$C$37/'5'!$E$14)</f>
        <v>0</v>
      </c>
      <c r="G17" s="354">
        <f>IF(SUM(C17:F17)&gt;='15'!C37,0,'15'!$C$37/'5'!$E$14)</f>
        <v>0</v>
      </c>
      <c r="H17" s="354">
        <f>IF(SUM(C17:G17)&gt;='15'!C37,0,'15'!$C$37/'5'!$E$14)</f>
        <v>0</v>
      </c>
      <c r="I17" s="354">
        <f>IF(SUM(C17:H17)&gt;='15'!C37,0,'15'!$C$37/'5'!$E$14)</f>
        <v>0</v>
      </c>
      <c r="J17" s="354">
        <f>IF(SUM(C17:I17)&gt;='15'!C37,0,'15'!$C$37/'5'!$E$14)</f>
        <v>0</v>
      </c>
      <c r="K17" s="354">
        <f>IF(SUM(C17:J17)&gt;='15'!C37,0,'15'!$C$37/'5'!$E$14)</f>
        <v>0</v>
      </c>
      <c r="L17" s="354">
        <f>IF(SUM(C17:K17)&gt;='15'!C37,0,'15'!$C$37/'5'!$E$14)</f>
        <v>0</v>
      </c>
      <c r="M17" s="354">
        <f>IF(SUM(C17:L17)&gt;='15'!C37,0,'15'!$C$37/'5'!$E$14)</f>
        <v>0</v>
      </c>
      <c r="N17" s="354">
        <f>IF(SUM(C17:M17)&gt;='15'!C37,0,'15'!$C$37/'5'!$E$14)</f>
        <v>0</v>
      </c>
      <c r="O17" s="354">
        <f>IF(SUM(C17:N17)&gt;='15'!C37,0,'15'!$C$37/'5'!$E$14)</f>
        <v>0</v>
      </c>
      <c r="P17" s="354">
        <f>IF(SUM(C17:O17)&gt;='15'!C37,0,'15'!$C$37/'5'!$E$14)</f>
        <v>0</v>
      </c>
      <c r="Q17" s="354">
        <f>IF(SUM(C17:P17)&gt;='15'!C37,0,'15'!$C$37/'5'!$E$14)</f>
        <v>0</v>
      </c>
      <c r="R17" s="354">
        <f>IF(SUM(C17:Q17)&gt;='15'!C37,0,'15'!$C$37/'5'!$E$14)</f>
        <v>0</v>
      </c>
      <c r="S17" s="354">
        <f>IF(SUM(C17:R17)&gt;='15'!C37,0,'15'!$C$37/'5'!$E$14)</f>
        <v>0</v>
      </c>
      <c r="T17" s="354">
        <f>IF(SUM(C17:S17)&gt;='15'!C37,0,'15'!$C$37/'5'!$E$14)</f>
        <v>0</v>
      </c>
      <c r="U17" s="354">
        <f>IF(SUM(C17:T17)&gt;='15'!C37,0,'15'!$C$37/'5'!$E$14)</f>
        <v>0</v>
      </c>
      <c r="V17" s="354">
        <f>IF(SUM(C17:U17)&gt;='15'!C37,0,'15'!$C$37/'5'!$E$14)</f>
        <v>0</v>
      </c>
      <c r="W17" s="354">
        <f>IF(SUM(C17:V17)&gt;='15'!C37,0,'15'!$C$37/'5'!$E$14)</f>
        <v>0</v>
      </c>
      <c r="X17" s="354">
        <f>IF(SUM(C17:W17)&gt;='15'!C37,0,'15'!$C$37/'5'!$E$14)</f>
        <v>0</v>
      </c>
      <c r="Y17" s="354">
        <f>IF(SUM(C17:X17)&gt;='15'!C37,0,'15'!$C$37/'5'!$E$14)</f>
        <v>0</v>
      </c>
      <c r="Z17" s="354">
        <f>IF(SUM(C17:Y17)&gt;='15'!C37,0,'15'!$C$37/'5'!$E$14)</f>
        <v>0</v>
      </c>
      <c r="AA17" s="354">
        <f>IF(SUM(C17:Z17)&gt;='15'!C37,0,'15'!$C$37/'5'!$E$14)</f>
        <v>0</v>
      </c>
      <c r="AB17" s="354">
        <f>IF(SUM(C17:AA17)&gt;='15'!C37,0,'15'!$C$37/'5'!$E$14)</f>
        <v>0</v>
      </c>
      <c r="AC17" s="354">
        <f>IF(SUM(C17:AB17)&gt;='15'!C37,0,'15'!$C$37/'5'!$E$14)</f>
        <v>0</v>
      </c>
      <c r="AD17" s="354">
        <f>IF(SUM(C17:AC17)&gt;='15'!C37,0,'15'!$C$37/'5'!$E$14)</f>
        <v>0</v>
      </c>
      <c r="AE17" s="354">
        <f>IF(SUM(C17:AD17)&gt;='15'!C37,0,'15'!$C$37/'5'!$E$14)</f>
        <v>0</v>
      </c>
      <c r="AF17" s="354">
        <f>IF(SUM(C17:AE17)&gt;='15'!C37,0,'15'!$C$37/'5'!$E$14)</f>
        <v>0</v>
      </c>
      <c r="AG17" s="354">
        <f>IF(SUM(D17:AF17)&gt;='15'!C37,0,'15'!$C$37/'5'!$E$14)</f>
        <v>0</v>
      </c>
      <c r="AH17" s="354">
        <f>AVERAGE(D17:W17)</f>
        <v>0</v>
      </c>
      <c r="AI17" s="354">
        <f>SUM(D17:W17)</f>
        <v>0</v>
      </c>
      <c r="AJ17" s="354">
        <f>AVERAGE(D17:AG17)</f>
        <v>0</v>
      </c>
      <c r="AK17" s="354">
        <f>SUM(D17:AG17)</f>
        <v>0</v>
      </c>
    </row>
    <row r="18" spans="2:37" s="349" customFormat="1" ht="11.25" hidden="1" customHeight="1">
      <c r="B18" s="350" t="s">
        <v>544</v>
      </c>
    </row>
    <row r="19" spans="2:37" ht="11.25" customHeight="1">
      <c r="B19" s="353" t="s">
        <v>545</v>
      </c>
      <c r="C19" s="354">
        <v>0</v>
      </c>
      <c r="D19" s="354">
        <f>'4'!$B$17</f>
        <v>0</v>
      </c>
      <c r="E19" s="354">
        <f>'4'!$B$17</f>
        <v>0</v>
      </c>
      <c r="F19" s="354">
        <f>'4'!$B$17</f>
        <v>0</v>
      </c>
      <c r="G19" s="354">
        <f>'4'!$B$17</f>
        <v>0</v>
      </c>
      <c r="H19" s="354">
        <f>'4'!$B$17</f>
        <v>0</v>
      </c>
      <c r="I19" s="354">
        <f>'4'!$B$17</f>
        <v>0</v>
      </c>
      <c r="J19" s="354">
        <f>'4'!$B$17</f>
        <v>0</v>
      </c>
      <c r="K19" s="354">
        <f>'4'!$B$17</f>
        <v>0</v>
      </c>
      <c r="L19" s="354">
        <f>'4'!$B$17</f>
        <v>0</v>
      </c>
      <c r="M19" s="354">
        <f>'4'!$B$17</f>
        <v>0</v>
      </c>
      <c r="N19" s="354">
        <f>'4'!$B$17</f>
        <v>0</v>
      </c>
      <c r="O19" s="354">
        <f>'4'!$B$17</f>
        <v>0</v>
      </c>
      <c r="P19" s="354">
        <f>'4'!$B$17</f>
        <v>0</v>
      </c>
      <c r="Q19" s="354">
        <f>'4'!$B$17</f>
        <v>0</v>
      </c>
      <c r="R19" s="354">
        <f>'4'!$B$17</f>
        <v>0</v>
      </c>
      <c r="S19" s="354">
        <f>'4'!$B$17</f>
        <v>0</v>
      </c>
      <c r="T19" s="354">
        <f>'4'!$B$17</f>
        <v>0</v>
      </c>
      <c r="U19" s="354">
        <f>'4'!$B$17</f>
        <v>0</v>
      </c>
      <c r="V19" s="354">
        <f>'4'!$B$17</f>
        <v>0</v>
      </c>
      <c r="W19" s="354">
        <f>'4'!$B$17</f>
        <v>0</v>
      </c>
      <c r="X19" s="354">
        <f>'4'!$B$17</f>
        <v>0</v>
      </c>
      <c r="Y19" s="354">
        <f>'4'!$B$17</f>
        <v>0</v>
      </c>
      <c r="Z19" s="354">
        <f>'4'!$B$17</f>
        <v>0</v>
      </c>
      <c r="AA19" s="354">
        <f>'4'!$B$17</f>
        <v>0</v>
      </c>
      <c r="AB19" s="354">
        <f>'4'!$B$17</f>
        <v>0</v>
      </c>
      <c r="AC19" s="354">
        <f>'4'!$B$17</f>
        <v>0</v>
      </c>
      <c r="AD19" s="354">
        <f>'4'!$B$17</f>
        <v>0</v>
      </c>
      <c r="AE19" s="354">
        <f>'4'!$B$17</f>
        <v>0</v>
      </c>
      <c r="AF19" s="354">
        <f>'4'!$B$17</f>
        <v>0</v>
      </c>
      <c r="AG19" s="354">
        <f>'4'!$B$17</f>
        <v>0</v>
      </c>
      <c r="AH19" s="354">
        <f>AVERAGE(D19:W19)</f>
        <v>0</v>
      </c>
      <c r="AI19" s="354">
        <f>SUM(D19:W19)</f>
        <v>0</v>
      </c>
      <c r="AJ19" s="354">
        <f>AVERAGE(D19:AG19)</f>
        <v>0</v>
      </c>
      <c r="AK19" s="354">
        <f>SUM(D19:AG19)</f>
        <v>0</v>
      </c>
    </row>
    <row r="20" spans="2:37" ht="11.25" customHeight="1">
      <c r="B20" s="353" t="s">
        <v>546</v>
      </c>
      <c r="C20" s="354">
        <v>0</v>
      </c>
      <c r="D20" s="354">
        <f>'4'!$B$18</f>
        <v>0</v>
      </c>
      <c r="E20" s="354">
        <f>'4'!$B$18</f>
        <v>0</v>
      </c>
      <c r="F20" s="354">
        <f>'4'!$B$18</f>
        <v>0</v>
      </c>
      <c r="G20" s="354">
        <f>'4'!$B$18</f>
        <v>0</v>
      </c>
      <c r="H20" s="354">
        <f>'4'!$B$18</f>
        <v>0</v>
      </c>
      <c r="I20" s="354">
        <f>'4'!$B$18</f>
        <v>0</v>
      </c>
      <c r="J20" s="354">
        <f>'4'!$B$18</f>
        <v>0</v>
      </c>
      <c r="K20" s="354">
        <f>'4'!$B$18</f>
        <v>0</v>
      </c>
      <c r="L20" s="354">
        <f>'4'!$B$18</f>
        <v>0</v>
      </c>
      <c r="M20" s="354">
        <f>'4'!$B$18</f>
        <v>0</v>
      </c>
      <c r="N20" s="354">
        <f>'4'!$B$18</f>
        <v>0</v>
      </c>
      <c r="O20" s="354">
        <f>'4'!$B$18</f>
        <v>0</v>
      </c>
      <c r="P20" s="354">
        <f>'4'!$B$18</f>
        <v>0</v>
      </c>
      <c r="Q20" s="354">
        <f>'4'!$B$18</f>
        <v>0</v>
      </c>
      <c r="R20" s="354">
        <f>'4'!$B$18</f>
        <v>0</v>
      </c>
      <c r="S20" s="354">
        <f>'4'!$B$18</f>
        <v>0</v>
      </c>
      <c r="T20" s="354">
        <f>'4'!$B$18</f>
        <v>0</v>
      </c>
      <c r="U20" s="354">
        <f>'4'!$B$18</f>
        <v>0</v>
      </c>
      <c r="V20" s="354">
        <f>'4'!$B$18</f>
        <v>0</v>
      </c>
      <c r="W20" s="354">
        <f>'4'!$B$18</f>
        <v>0</v>
      </c>
      <c r="X20" s="354">
        <f>'4'!$B$18</f>
        <v>0</v>
      </c>
      <c r="Y20" s="354">
        <f>'4'!$B$18</f>
        <v>0</v>
      </c>
      <c r="Z20" s="354">
        <f>'4'!$B$18</f>
        <v>0</v>
      </c>
      <c r="AA20" s="354">
        <f>'4'!$B$18</f>
        <v>0</v>
      </c>
      <c r="AB20" s="354">
        <f>'4'!$B$18</f>
        <v>0</v>
      </c>
      <c r="AC20" s="354">
        <f>'4'!$B$18</f>
        <v>0</v>
      </c>
      <c r="AD20" s="354">
        <f>'4'!$B$18</f>
        <v>0</v>
      </c>
      <c r="AE20" s="354">
        <f>'4'!$B$18</f>
        <v>0</v>
      </c>
      <c r="AF20" s="354">
        <f>'4'!$B$18</f>
        <v>0</v>
      </c>
      <c r="AG20" s="354">
        <f>'4'!$B$18</f>
        <v>0</v>
      </c>
      <c r="AH20" s="354">
        <f>AVERAGE(D20:W20)</f>
        <v>0</v>
      </c>
      <c r="AI20" s="354">
        <f>SUM(D20:W20)</f>
        <v>0</v>
      </c>
      <c r="AJ20" s="354">
        <f>AVERAGE(D20:AG20)</f>
        <v>0</v>
      </c>
      <c r="AK20" s="354">
        <f>SUM(D20:AG20)</f>
        <v>0</v>
      </c>
    </row>
    <row r="21" spans="2:37" s="349" customFormat="1" ht="11.25" hidden="1" customHeight="1">
      <c r="B21" s="350" t="s">
        <v>538</v>
      </c>
    </row>
    <row r="22" spans="2:37" ht="11.25" customHeight="1">
      <c r="B22" s="353" t="s">
        <v>306</v>
      </c>
      <c r="C22" s="354">
        <v>0</v>
      </c>
      <c r="D22" s="354">
        <f>'15'!AV37</f>
        <v>0</v>
      </c>
      <c r="E22" s="354">
        <f>D22*(1+'5'!$E$53)</f>
        <v>0</v>
      </c>
      <c r="F22" s="354">
        <f>E22*(1+'5'!$E$53)</f>
        <v>0</v>
      </c>
      <c r="G22" s="354">
        <f>F22*(1+'5'!$E$53)</f>
        <v>0</v>
      </c>
      <c r="H22" s="354">
        <f>G22*(1+'5'!$E$53)</f>
        <v>0</v>
      </c>
      <c r="I22" s="354">
        <f>H22*(1+'5'!$E$53)</f>
        <v>0</v>
      </c>
      <c r="J22" s="354">
        <f>I22*(1+'5'!$E$53)</f>
        <v>0</v>
      </c>
      <c r="K22" s="354">
        <f>J22*(1+'5'!$E$53)</f>
        <v>0</v>
      </c>
      <c r="L22" s="354">
        <f>K22*(1+'5'!$E$53)</f>
        <v>0</v>
      </c>
      <c r="M22" s="354">
        <f>L22*(1+'5'!$E$53)</f>
        <v>0</v>
      </c>
      <c r="N22" s="354">
        <f>M22*(1+'5'!$E$53)</f>
        <v>0</v>
      </c>
      <c r="O22" s="354">
        <f>N22*(1+'5'!$E$53)</f>
        <v>0</v>
      </c>
      <c r="P22" s="354">
        <f>O22*(1+'5'!$E$53)</f>
        <v>0</v>
      </c>
      <c r="Q22" s="354">
        <f>P22*(1+'5'!$E$53)</f>
        <v>0</v>
      </c>
      <c r="R22" s="354">
        <f>Q22*(1+'5'!$E$53)</f>
        <v>0</v>
      </c>
      <c r="S22" s="354">
        <f>R22*(1+'5'!$E$53)</f>
        <v>0</v>
      </c>
      <c r="T22" s="354">
        <f>S22*(1+'5'!$E$53)</f>
        <v>0</v>
      </c>
      <c r="U22" s="354">
        <f>T22*(1+'5'!$E$53)</f>
        <v>0</v>
      </c>
      <c r="V22" s="354">
        <f>U22*(1+'5'!$E$53)</f>
        <v>0</v>
      </c>
      <c r="W22" s="354">
        <f>V22*(1+'5'!$E$53)</f>
        <v>0</v>
      </c>
      <c r="X22" s="354">
        <f>W22*(1+'5'!$E$53)</f>
        <v>0</v>
      </c>
      <c r="Y22" s="354">
        <f>X22*(1+'5'!$E$53)</f>
        <v>0</v>
      </c>
      <c r="Z22" s="354">
        <f>Y22*(1+'5'!$E$53)</f>
        <v>0</v>
      </c>
      <c r="AA22" s="354">
        <f>Z22*(1+'5'!$E$53)</f>
        <v>0</v>
      </c>
      <c r="AB22" s="354">
        <f>AA22*(1+'5'!$E$53)</f>
        <v>0</v>
      </c>
      <c r="AC22" s="354">
        <f>AB22*(1+'5'!$E$53)</f>
        <v>0</v>
      </c>
      <c r="AD22" s="354">
        <f>AC22*(1+'5'!$E$53)</f>
        <v>0</v>
      </c>
      <c r="AE22" s="354">
        <f>AD22*(1+'5'!$E$53)</f>
        <v>0</v>
      </c>
      <c r="AF22" s="354">
        <f>AE22*(1+'5'!$E$53)</f>
        <v>0</v>
      </c>
      <c r="AG22" s="354">
        <f>AF22*(1+'5'!$E$53)</f>
        <v>0</v>
      </c>
      <c r="AH22" s="354">
        <f>AVERAGE(D22:W22)</f>
        <v>0</v>
      </c>
      <c r="AI22" s="354">
        <f>SUM(D22:W22)</f>
        <v>0</v>
      </c>
      <c r="AJ22" s="354">
        <f>AVERAGE(D22:AG22)</f>
        <v>0</v>
      </c>
      <c r="AK22" s="354">
        <f>SUM(D22:AG22)</f>
        <v>0</v>
      </c>
    </row>
    <row r="23" spans="2:37" ht="11.25" customHeight="1">
      <c r="B23" s="353" t="s">
        <v>308</v>
      </c>
      <c r="C23" s="354">
        <v>0</v>
      </c>
      <c r="D23" s="354">
        <f>'15'!AW37</f>
        <v>0</v>
      </c>
      <c r="E23" s="354">
        <f>D23*(1+'5'!$E$53)</f>
        <v>0</v>
      </c>
      <c r="F23" s="354">
        <f>E23*(1+'5'!$E$53)</f>
        <v>0</v>
      </c>
      <c r="G23" s="354">
        <f>F23*(1+'5'!$E$53)</f>
        <v>0</v>
      </c>
      <c r="H23" s="354">
        <f>G23*(1+'5'!$E$53)</f>
        <v>0</v>
      </c>
      <c r="I23" s="354">
        <f>H23*(1+'5'!$E$53)</f>
        <v>0</v>
      </c>
      <c r="J23" s="354">
        <f>I23*(1+'5'!$E$53)</f>
        <v>0</v>
      </c>
      <c r="K23" s="354">
        <f>J23*(1+'5'!$E$53)</f>
        <v>0</v>
      </c>
      <c r="L23" s="354">
        <f>K23*(1+'5'!$E$53)</f>
        <v>0</v>
      </c>
      <c r="M23" s="354">
        <f>L23*(1+'5'!$E$53)</f>
        <v>0</v>
      </c>
      <c r="N23" s="354">
        <f>M23*(1+'5'!$E$53)</f>
        <v>0</v>
      </c>
      <c r="O23" s="354">
        <f>N23*(1+'5'!$E$53)</f>
        <v>0</v>
      </c>
      <c r="P23" s="354">
        <f>O23*(1+'5'!$E$53)</f>
        <v>0</v>
      </c>
      <c r="Q23" s="354">
        <f>P23*(1+'5'!$E$53)</f>
        <v>0</v>
      </c>
      <c r="R23" s="354">
        <f>Q23*(1+'5'!$E$53)</f>
        <v>0</v>
      </c>
      <c r="S23" s="354">
        <f>R23*(1+'5'!$E$53)</f>
        <v>0</v>
      </c>
      <c r="T23" s="354">
        <f>S23*(1+'5'!$E$53)</f>
        <v>0</v>
      </c>
      <c r="U23" s="354">
        <f>T23*(1+'5'!$E$53)</f>
        <v>0</v>
      </c>
      <c r="V23" s="354">
        <f>U23*(1+'5'!$E$53)</f>
        <v>0</v>
      </c>
      <c r="W23" s="354">
        <f>V23*(1+'5'!$E$53)</f>
        <v>0</v>
      </c>
      <c r="X23" s="354">
        <f>W23*(1+'5'!$E$53)</f>
        <v>0</v>
      </c>
      <c r="Y23" s="354">
        <f>X23*(1+'5'!$E$53)</f>
        <v>0</v>
      </c>
      <c r="Z23" s="354">
        <f>Y23*(1+'5'!$E$53)</f>
        <v>0</v>
      </c>
      <c r="AA23" s="354">
        <f>Z23*(1+'5'!$E$53)</f>
        <v>0</v>
      </c>
      <c r="AB23" s="354">
        <f>AA23*(1+'5'!$E$53)</f>
        <v>0</v>
      </c>
      <c r="AC23" s="354">
        <f>AB23*(1+'5'!$E$53)</f>
        <v>0</v>
      </c>
      <c r="AD23" s="354">
        <f>AC23*(1+'5'!$E$53)</f>
        <v>0</v>
      </c>
      <c r="AE23" s="354">
        <f>AD23*(1+'5'!$E$53)</f>
        <v>0</v>
      </c>
      <c r="AF23" s="354">
        <f>AE23*(1+'5'!$E$53)</f>
        <v>0</v>
      </c>
      <c r="AG23" s="354">
        <f>AF23*(1+'5'!$E$53)</f>
        <v>0</v>
      </c>
      <c r="AH23" s="354">
        <f>AVERAGE(D23:W23)</f>
        <v>0</v>
      </c>
      <c r="AI23" s="354">
        <f>SUM(D23:W23)</f>
        <v>0</v>
      </c>
      <c r="AJ23" s="354">
        <f>AVERAGE(D23:AG23)</f>
        <v>0</v>
      </c>
      <c r="AK23" s="354">
        <f>SUM(D23:AG23)</f>
        <v>0</v>
      </c>
    </row>
    <row r="24" spans="2:37" s="349" customFormat="1" ht="11.25" hidden="1" customHeight="1">
      <c r="B24" s="350" t="s">
        <v>540</v>
      </c>
    </row>
    <row r="25" spans="2:37" ht="11.25" customHeight="1">
      <c r="B25" s="353" t="s">
        <v>547</v>
      </c>
      <c r="C25" s="354">
        <v>0</v>
      </c>
      <c r="D25" s="354">
        <f>D14*'5'!$E$36</f>
        <v>0</v>
      </c>
      <c r="E25" s="354">
        <f>E14*'5'!$E$36*(1+'5'!$E$53)</f>
        <v>0</v>
      </c>
      <c r="F25" s="354">
        <f>F14*'5'!$E$36*(1+'5'!$E$53)</f>
        <v>0</v>
      </c>
      <c r="G25" s="354">
        <f>G14*'5'!$E$36*(1+'5'!$E$53)</f>
        <v>0</v>
      </c>
      <c r="H25" s="354">
        <f>H14*'5'!$E$36*(1+'5'!$E$53)</f>
        <v>0</v>
      </c>
      <c r="I25" s="354">
        <f>I14*'5'!$E$36*(1+'5'!$E$53)</f>
        <v>0</v>
      </c>
      <c r="J25" s="354">
        <f>J14*'5'!$E$36*(1+'5'!$E$53)</f>
        <v>0</v>
      </c>
      <c r="K25" s="354">
        <f>K14*'5'!$E$36*(1+'5'!$E$53)</f>
        <v>0</v>
      </c>
      <c r="L25" s="354">
        <f>L14*'5'!$E$36*(1+'5'!$E$53)</f>
        <v>0</v>
      </c>
      <c r="M25" s="354">
        <f>M14*'5'!$E$36*(1+'5'!$E$53)</f>
        <v>0</v>
      </c>
      <c r="N25" s="354">
        <f>N14*'5'!$E$36*(1+'5'!$E$53)</f>
        <v>0</v>
      </c>
      <c r="O25" s="354">
        <f>O14*'5'!$E$36*(1+'5'!$E$53)</f>
        <v>0</v>
      </c>
      <c r="P25" s="354">
        <f>P14*'5'!$E$36*(1+'5'!$E$53)</f>
        <v>0</v>
      </c>
      <c r="Q25" s="354">
        <f>Q14*'5'!$E$36*(1+'5'!$E$53)</f>
        <v>0</v>
      </c>
      <c r="R25" s="354">
        <f>R14*'5'!$E$36*(1+'5'!$E$53)</f>
        <v>0</v>
      </c>
      <c r="S25" s="354">
        <f>S14*'5'!$E$36*(1+'5'!$E$53)</f>
        <v>0</v>
      </c>
      <c r="T25" s="354">
        <f>T14*'5'!$E$36*(1+'5'!$E$53)</f>
        <v>0</v>
      </c>
      <c r="U25" s="354">
        <f>U14*'5'!$E$36*(1+'5'!$E$53)</f>
        <v>0</v>
      </c>
      <c r="V25" s="354">
        <f>V14*'5'!$E$36*(1+'5'!$E$53)</f>
        <v>0</v>
      </c>
      <c r="W25" s="354">
        <f>W14*'5'!$E$36*(1+'5'!$E$53)</f>
        <v>0</v>
      </c>
      <c r="X25" s="354">
        <f>X14*'5'!$E$36*(1+'5'!$E$53)</f>
        <v>0</v>
      </c>
      <c r="Y25" s="354">
        <f>Y14*'5'!$E$36*(1+'5'!$E$53)</f>
        <v>0</v>
      </c>
      <c r="Z25" s="354">
        <f>Z14*'5'!$E$36*(1+'5'!$E$53)</f>
        <v>0</v>
      </c>
      <c r="AA25" s="354">
        <f>AA14*'5'!$E$36*(1+'5'!$E$53)</f>
        <v>0</v>
      </c>
      <c r="AB25" s="354">
        <f>AB14*'5'!$E$36*(1+'5'!$E$53)</f>
        <v>0</v>
      </c>
      <c r="AC25" s="354">
        <f>AC14*'5'!$E$36*(1+'5'!$E$53)</f>
        <v>0</v>
      </c>
      <c r="AD25" s="354">
        <f>AD14*'5'!$E$36*(1+'5'!$E$53)</f>
        <v>0</v>
      </c>
      <c r="AE25" s="354">
        <f>AE14*'5'!$E$36*(1+'5'!$E$53)</f>
        <v>0</v>
      </c>
      <c r="AF25" s="354">
        <f>AF14*'5'!$E$36*(1+'5'!$E$53)</f>
        <v>0</v>
      </c>
      <c r="AG25" s="354">
        <f>AG14*'5'!$E$36*(1+'5'!$E$53)</f>
        <v>0</v>
      </c>
      <c r="AH25" s="354">
        <f>AVERAGE(D25:W25)</f>
        <v>0</v>
      </c>
      <c r="AI25" s="354">
        <f>SUM(D25:W25)</f>
        <v>0</v>
      </c>
      <c r="AJ25" s="354">
        <f>AVERAGE(D25:AG25)</f>
        <v>0</v>
      </c>
      <c r="AK25" s="354">
        <f>SUM(D25:AG25)</f>
        <v>0</v>
      </c>
    </row>
    <row r="26" spans="2:37" ht="11.25" customHeight="1">
      <c r="B26" s="353" t="s">
        <v>548</v>
      </c>
      <c r="C26" s="354">
        <v>0</v>
      </c>
      <c r="D26" s="354">
        <f>'15'!BD37</f>
        <v>0</v>
      </c>
      <c r="E26" s="354">
        <f>D26*(1+'5'!$E$53)</f>
        <v>0</v>
      </c>
      <c r="F26" s="354">
        <f>E26*(1+'5'!$E$53)</f>
        <v>0</v>
      </c>
      <c r="G26" s="354">
        <f>F26*(1+'5'!$E$53)</f>
        <v>0</v>
      </c>
      <c r="H26" s="354">
        <f>G26*(1+'5'!$E$53)</f>
        <v>0</v>
      </c>
      <c r="I26" s="354">
        <f>H26*(1+'5'!$E$53)</f>
        <v>0</v>
      </c>
      <c r="J26" s="354">
        <f>I26*(1+'5'!$E$53)</f>
        <v>0</v>
      </c>
      <c r="K26" s="354">
        <f>J26*(1+'5'!$E$53)</f>
        <v>0</v>
      </c>
      <c r="L26" s="354">
        <f>K26*(1+'5'!$E$53)</f>
        <v>0</v>
      </c>
      <c r="M26" s="354">
        <f>L26*(1+'5'!$E$53)</f>
        <v>0</v>
      </c>
      <c r="N26" s="354">
        <f>M26*(1+'5'!$E$53)</f>
        <v>0</v>
      </c>
      <c r="O26" s="354">
        <f>N26*(1+'5'!$E$53)</f>
        <v>0</v>
      </c>
      <c r="P26" s="354">
        <f>O26*(1+'5'!$E$53)</f>
        <v>0</v>
      </c>
      <c r="Q26" s="354">
        <f>P26*(1+'5'!$E$53)</f>
        <v>0</v>
      </c>
      <c r="R26" s="354">
        <f>Q26*(1+'5'!$E$53)</f>
        <v>0</v>
      </c>
      <c r="S26" s="354">
        <f>R26*(1+'5'!$E$53)</f>
        <v>0</v>
      </c>
      <c r="T26" s="354">
        <f>S26*(1+'5'!$E$53)</f>
        <v>0</v>
      </c>
      <c r="U26" s="354">
        <f>T26*(1+'5'!$E$53)</f>
        <v>0</v>
      </c>
      <c r="V26" s="354">
        <f>U26*(1+'5'!$E$53)</f>
        <v>0</v>
      </c>
      <c r="W26" s="354">
        <f>V26*(1+'5'!$E$53)</f>
        <v>0</v>
      </c>
      <c r="X26" s="354">
        <f>W26*(1+'5'!$E$53)</f>
        <v>0</v>
      </c>
      <c r="Y26" s="354">
        <f>X26*(1+'5'!$E$53)</f>
        <v>0</v>
      </c>
      <c r="Z26" s="354">
        <f>Y26*(1+'5'!$E$53)</f>
        <v>0</v>
      </c>
      <c r="AA26" s="354">
        <f>Z26*(1+'5'!$E$53)</f>
        <v>0</v>
      </c>
      <c r="AB26" s="354">
        <f>AA26*(1+'5'!$E$53)</f>
        <v>0</v>
      </c>
      <c r="AC26" s="354">
        <f>AB26*(1+'5'!$E$53)</f>
        <v>0</v>
      </c>
      <c r="AD26" s="354">
        <f>AC26*(1+'5'!$E$53)</f>
        <v>0</v>
      </c>
      <c r="AE26" s="354">
        <f>AD26*(1+'5'!$E$53)</f>
        <v>0</v>
      </c>
      <c r="AF26" s="354">
        <f>AE26*(1+'5'!$E$53)</f>
        <v>0</v>
      </c>
      <c r="AG26" s="354">
        <f>AF26*(1+'5'!$E$53)</f>
        <v>0</v>
      </c>
      <c r="AH26" s="354">
        <f>AVERAGE(D26:W26)</f>
        <v>0</v>
      </c>
      <c r="AI26" s="354">
        <f>SUM(D26:W26)</f>
        <v>0</v>
      </c>
      <c r="AJ26" s="354">
        <f>AVERAGE(D26:AG26)</f>
        <v>0</v>
      </c>
      <c r="AK26" s="354">
        <f>SUM(D26:AG26)</f>
        <v>0</v>
      </c>
    </row>
    <row r="27" spans="2:37" ht="11.25" customHeight="1">
      <c r="B27" s="353" t="s">
        <v>549</v>
      </c>
      <c r="C27" s="354">
        <v>0</v>
      </c>
      <c r="D27" s="354">
        <f>'15'!BE37</f>
        <v>0</v>
      </c>
      <c r="E27" s="354">
        <f>D27*(1+'5'!$E$53)</f>
        <v>0</v>
      </c>
      <c r="F27" s="354">
        <f>E27*(1+'5'!$E$53)</f>
        <v>0</v>
      </c>
      <c r="G27" s="354">
        <f>F27*(1+'5'!$E$53)</f>
        <v>0</v>
      </c>
      <c r="H27" s="354">
        <f>G27*(1+'5'!$E$53)</f>
        <v>0</v>
      </c>
      <c r="I27" s="354">
        <f>H27*(1+'5'!$E$53)</f>
        <v>0</v>
      </c>
      <c r="J27" s="354">
        <f>I27*(1+'5'!$E$53)</f>
        <v>0</v>
      </c>
      <c r="K27" s="354">
        <f>J27*(1+'5'!$E$53)</f>
        <v>0</v>
      </c>
      <c r="L27" s="354">
        <f>K27*(1+'5'!$E$53)</f>
        <v>0</v>
      </c>
      <c r="M27" s="354">
        <f>L27*(1+'5'!$E$53)</f>
        <v>0</v>
      </c>
      <c r="N27" s="354">
        <f>M27*(1+'5'!$E$53)</f>
        <v>0</v>
      </c>
      <c r="O27" s="354">
        <f>N27*(1+'5'!$E$53)</f>
        <v>0</v>
      </c>
      <c r="P27" s="354">
        <f>O27*(1+'5'!$E$53)</f>
        <v>0</v>
      </c>
      <c r="Q27" s="354">
        <f>P27*(1+'5'!$E$53)</f>
        <v>0</v>
      </c>
      <c r="R27" s="354">
        <f>Q27*(1+'5'!$E$53)</f>
        <v>0</v>
      </c>
      <c r="S27" s="354">
        <f>R27*(1+'5'!$E$53)</f>
        <v>0</v>
      </c>
      <c r="T27" s="354">
        <f>S27*(1+'5'!$E$53)</f>
        <v>0</v>
      </c>
      <c r="U27" s="354">
        <f>T27*(1+'5'!$E$53)</f>
        <v>0</v>
      </c>
      <c r="V27" s="354">
        <f>U27*(1+'5'!$E$53)</f>
        <v>0</v>
      </c>
      <c r="W27" s="354">
        <f>V27*(1+'5'!$E$53)</f>
        <v>0</v>
      </c>
      <c r="X27" s="354">
        <f>W27*(1+'5'!$E$53)</f>
        <v>0</v>
      </c>
      <c r="Y27" s="354">
        <f>X27*(1+'5'!$E$53)</f>
        <v>0</v>
      </c>
      <c r="Z27" s="354">
        <f>Y27*(1+'5'!$E$53)</f>
        <v>0</v>
      </c>
      <c r="AA27" s="354">
        <f>Z27*(1+'5'!$E$53)</f>
        <v>0</v>
      </c>
      <c r="AB27" s="354">
        <f>AA27*(1+'5'!$E$53)</f>
        <v>0</v>
      </c>
      <c r="AC27" s="354">
        <f>AB27*(1+'5'!$E$53)</f>
        <v>0</v>
      </c>
      <c r="AD27" s="354">
        <f>AC27*(1+'5'!$E$53)</f>
        <v>0</v>
      </c>
      <c r="AE27" s="354">
        <f>AD27*(1+'5'!$E$53)</f>
        <v>0</v>
      </c>
      <c r="AF27" s="354">
        <f>AE27*(1+'5'!$E$53)</f>
        <v>0</v>
      </c>
      <c r="AG27" s="354">
        <f>AF27*(1+'5'!$E$53)</f>
        <v>0</v>
      </c>
      <c r="AH27" s="354">
        <f>AVERAGE(D27:W27)</f>
        <v>0</v>
      </c>
      <c r="AI27" s="354">
        <f>SUM(D27:W27)</f>
        <v>0</v>
      </c>
      <c r="AJ27" s="354">
        <f>AVERAGE(D27:AG27)</f>
        <v>0</v>
      </c>
      <c r="AK27" s="354">
        <f>SUM(D27:AG27)</f>
        <v>0</v>
      </c>
    </row>
    <row r="28" spans="2:37" s="349" customFormat="1" ht="11.25" hidden="1" customHeight="1">
      <c r="B28" s="350" t="s">
        <v>550</v>
      </c>
    </row>
    <row r="29" spans="2:37" ht="11.25" customHeight="1">
      <c r="B29" s="353" t="s">
        <v>551</v>
      </c>
      <c r="C29" s="354">
        <v>0</v>
      </c>
      <c r="D29" s="354">
        <f>'15'!AX37</f>
        <v>0</v>
      </c>
      <c r="E29" s="354">
        <f>D29*(1-'5'!$E$18)*(1+'5'!$E$53)</f>
        <v>0</v>
      </c>
      <c r="F29" s="354">
        <f>E29*(1-'5'!$E$18)*(1+'5'!$E$53)</f>
        <v>0</v>
      </c>
      <c r="G29" s="354">
        <f>F29*(1-'5'!$E$18)*(1+'5'!$E$53)</f>
        <v>0</v>
      </c>
      <c r="H29" s="354">
        <f>G29*(1-'5'!$E$18)*(1+'5'!$E$53)</f>
        <v>0</v>
      </c>
      <c r="I29" s="354">
        <f>H29*(1-'5'!$E$18)*(1+'5'!$E$53)</f>
        <v>0</v>
      </c>
      <c r="J29" s="354">
        <f>I29*(1-'5'!$E$18)*(1+'5'!$E$53)</f>
        <v>0</v>
      </c>
      <c r="K29" s="354">
        <f>J29*(1-'5'!$E$18)*(1+'5'!$E$53)</f>
        <v>0</v>
      </c>
      <c r="L29" s="354">
        <f>K29*(1-'5'!$E$18)*(1+'5'!$E$53)</f>
        <v>0</v>
      </c>
      <c r="M29" s="354">
        <f>L29*(1-'5'!$E$18)*(1+'5'!$E$53)</f>
        <v>0</v>
      </c>
      <c r="N29" s="354">
        <f>M29*(1-'5'!$E$18)*(1+'5'!$E$53)</f>
        <v>0</v>
      </c>
      <c r="O29" s="354">
        <f>N29*(1-'5'!$E$18)*(1+'5'!$E$53)</f>
        <v>0</v>
      </c>
      <c r="P29" s="354">
        <f>O29*(1-'5'!$E$18)*(1+'5'!$E$53)</f>
        <v>0</v>
      </c>
      <c r="Q29" s="354">
        <f>P29*(1-'5'!$E$18)*(1+'5'!$E$53)</f>
        <v>0</v>
      </c>
      <c r="R29" s="354">
        <f>Q29*(1-'5'!$E$18)*(1+'5'!$E$53)</f>
        <v>0</v>
      </c>
      <c r="S29" s="354">
        <f>R29*(1-'5'!$E$18)*(1+'5'!$E$53)</f>
        <v>0</v>
      </c>
      <c r="T29" s="354">
        <f>S29*(1-'5'!$E$18)*(1+'5'!$E$53)</f>
        <v>0</v>
      </c>
      <c r="U29" s="354">
        <f>T29*(1-'5'!$E$18)*(1+'5'!$E$53)</f>
        <v>0</v>
      </c>
      <c r="V29" s="354">
        <f>U29*(1-'5'!$E$18)*(1+'5'!$E$53)</f>
        <v>0</v>
      </c>
      <c r="W29" s="354">
        <f>V29*(1-'5'!$E$18)*(1+'5'!$E$53)</f>
        <v>0</v>
      </c>
      <c r="X29" s="354">
        <f>W29*(1-'5'!$E$18)*(1+'5'!$E$53)</f>
        <v>0</v>
      </c>
      <c r="Y29" s="354">
        <f>X29*(1-'5'!$E$18)*(1+'5'!$E$53)</f>
        <v>0</v>
      </c>
      <c r="Z29" s="354">
        <f>Y29*(1-'5'!$E$18)*(1+'5'!$E$53)</f>
        <v>0</v>
      </c>
      <c r="AA29" s="354">
        <f>Z29*(1-'5'!$E$18)*(1+'5'!$E$53)</f>
        <v>0</v>
      </c>
      <c r="AB29" s="354">
        <f>AA29*(1-'5'!$E$18)*(1+'5'!$E$53)</f>
        <v>0</v>
      </c>
      <c r="AC29" s="354">
        <f>AB29*(1-'5'!$E$18)*(1+'5'!$E$53)</f>
        <v>0</v>
      </c>
      <c r="AD29" s="354">
        <f>AC29*(1-'5'!$E$18)*(1+'5'!$E$53)</f>
        <v>0</v>
      </c>
      <c r="AE29" s="354">
        <f>AD29*(1-'5'!$E$18)*(1+'5'!$E$53)</f>
        <v>0</v>
      </c>
      <c r="AF29" s="354">
        <f>AE29*(1-'5'!$E$18)*(1+'5'!$E$53)</f>
        <v>0</v>
      </c>
      <c r="AG29" s="354">
        <f>AF29*(1-'5'!$E$18)*(1+'5'!$E$53)</f>
        <v>0</v>
      </c>
      <c r="AH29" s="354">
        <f>AVERAGE(D29:W29)</f>
        <v>0</v>
      </c>
      <c r="AI29" s="354">
        <f>SUM(D29:W29)</f>
        <v>0</v>
      </c>
      <c r="AJ29" s="354">
        <f>AVERAGE(D29:AG29)</f>
        <v>0</v>
      </c>
      <c r="AK29" s="354">
        <f>SUM(D29:AG29)</f>
        <v>0</v>
      </c>
    </row>
    <row r="30" spans="2:37" ht="11.25" customHeight="1">
      <c r="B30" s="353" t="s">
        <v>552</v>
      </c>
      <c r="C30" s="354">
        <v>0</v>
      </c>
      <c r="D30" s="354">
        <f>(('13'!D21*'5'!$E$32*365)+('13'!D28*'5'!$E$41*365))*'5'!$E$72</f>
        <v>0</v>
      </c>
      <c r="E30" s="354">
        <f>(('13'!E21*'5'!$E$32*365)+('13'!E28*'5'!$E$41*365))*'5'!$E$72*(1+'5'!$E$53)</f>
        <v>0</v>
      </c>
      <c r="F30" s="354">
        <f>(('13'!F21*'5'!$E$32*365)+('13'!F28*'5'!$E$41*365))*'5'!$E$72*(1+'5'!$E$53)</f>
        <v>0</v>
      </c>
      <c r="G30" s="354">
        <f>(('13'!G21*'5'!$E$32*365)+('13'!G28*'5'!$E$41*365))*'5'!$E$72*(1+'5'!$E$53)</f>
        <v>0</v>
      </c>
      <c r="H30" s="354">
        <f>(('13'!H21*'5'!$E$32*365)+('13'!H28*'5'!$E$41*365))*'5'!$E$72*(1+'5'!$E$53)</f>
        <v>0</v>
      </c>
      <c r="I30" s="354">
        <f>(('13'!I21*'5'!$E$32*365)+('13'!I28*'5'!$E$41*365))*'5'!$E$72*(1+'5'!$E$53)</f>
        <v>0</v>
      </c>
      <c r="J30" s="354">
        <f>(('13'!J21*'5'!$E$32*365)+('13'!J28*'5'!$E$41*365))*'5'!$E$72*(1+'5'!$E$53)</f>
        <v>0</v>
      </c>
      <c r="K30" s="354">
        <f>(('13'!K21*'5'!$E$32*365)+('13'!K28*'5'!$E$41*365))*'5'!$E$72*(1+'5'!$E$53)</f>
        <v>0</v>
      </c>
      <c r="L30" s="354">
        <f>(('13'!L21*'5'!$E$32*365)+('13'!L28*'5'!$E$41*365))*'5'!$E$72*(1+'5'!$E$53)</f>
        <v>0</v>
      </c>
      <c r="M30" s="354">
        <f>(('13'!M21*'5'!$E$32*365)+('13'!M28*'5'!$E$41*365))*'5'!$E$72*(1+'5'!$E$53)</f>
        <v>0</v>
      </c>
      <c r="N30" s="354">
        <f>(('13'!N21*'5'!$E$32*365)+('13'!N28*'5'!$E$41*365))*'5'!$E$72*(1+'5'!$E$53)</f>
        <v>0</v>
      </c>
      <c r="O30" s="354">
        <f>(('13'!O21*'5'!$E$32*365)+('13'!O28*'5'!$E$41*365))*'5'!$E$72*(1+'5'!$E$53)</f>
        <v>0</v>
      </c>
      <c r="P30" s="354">
        <f>(('13'!P21*'5'!$E$32*365)+('13'!P28*'5'!$E$41*365))*'5'!$E$72*(1+'5'!$E$53)</f>
        <v>0</v>
      </c>
      <c r="Q30" s="354">
        <f>(('13'!Q21*'5'!$E$32*365)+('13'!Q28*'5'!$E$41*365))*'5'!$E$72*(1+'5'!$E$53)</f>
        <v>0</v>
      </c>
      <c r="R30" s="354">
        <f>(('13'!R21*'5'!$E$32*365)+('13'!R28*'5'!$E$41*365))*'5'!$E$72*(1+'5'!$E$53)</f>
        <v>0</v>
      </c>
      <c r="S30" s="354">
        <f>(('13'!S21*'5'!$E$32*365)+('13'!S28*'5'!$E$41*365))*'5'!$E$72*(1+'5'!$E$53)</f>
        <v>0</v>
      </c>
      <c r="T30" s="354">
        <f>(('13'!T21*'5'!$E$32*365)+('13'!T28*'5'!$E$41*365))*'5'!$E$72*(1+'5'!$E$53)</f>
        <v>0</v>
      </c>
      <c r="U30" s="354">
        <f>(('13'!U21*'5'!$E$32*365)+('13'!U28*'5'!$E$41*365))*'5'!$E$72*(1+'5'!$E$53)</f>
        <v>0</v>
      </c>
      <c r="V30" s="354">
        <f>(('13'!V21*'5'!$E$32*365)+('13'!V28*'5'!$E$41*365))*'5'!$E$72*(1+'5'!$E$53)</f>
        <v>0</v>
      </c>
      <c r="W30" s="354">
        <f>(('13'!W21*'5'!$E$32*365)+('13'!W28*'5'!$E$41*365))*'5'!$E$72*(1+'5'!$E$53)</f>
        <v>0</v>
      </c>
      <c r="X30" s="354">
        <f>(('13'!X21*'5'!$E$32*365)+('13'!X28*'5'!$E$41*365))*'5'!$E$72*(1+'5'!$E$53)</f>
        <v>0</v>
      </c>
      <c r="Y30" s="354">
        <f>(('13'!Y21*'5'!$E$32*365)+('13'!Y28*'5'!$E$41*365))*'5'!$E$72*(1+'5'!$E$53)</f>
        <v>0</v>
      </c>
      <c r="Z30" s="354">
        <f>(('13'!Z21*'5'!$E$32*365)+('13'!Z28*'5'!$E$41*365))*'5'!$E$72*(1+'5'!$E$53)</f>
        <v>0</v>
      </c>
      <c r="AA30" s="354">
        <f>(('13'!AA21*'5'!$E$32*365)+('13'!AA28*'5'!$E$41*365))*'5'!$E$72*(1+'5'!$E$53)</f>
        <v>0</v>
      </c>
      <c r="AB30" s="354">
        <f>(('13'!AB21*'5'!$E$32*365)+('13'!AB28*'5'!$E$41*365))*'5'!$E$72*(1+'5'!$E$53)</f>
        <v>0</v>
      </c>
      <c r="AC30" s="354">
        <f>(('13'!AC21*'5'!$E$32*365)+('13'!AC28*'5'!$E$41*365))*'5'!$E$72*(1+'5'!$E$53)</f>
        <v>0</v>
      </c>
      <c r="AD30" s="354">
        <f>(('13'!AD21*'5'!$E$32*365)+('13'!AD28*'5'!$E$41*365))*'5'!$E$72*(1+'5'!$E$53)</f>
        <v>0</v>
      </c>
      <c r="AE30" s="354">
        <f>(('13'!AE21*'5'!$E$32*365)+('13'!AE28*'5'!$E$41*365))*'5'!$E$72*(1+'5'!$E$53)</f>
        <v>0</v>
      </c>
      <c r="AF30" s="354">
        <f>(('13'!AF21*'5'!$E$32*365)+('13'!AF28*'5'!$E$41*365))*'5'!$E$72*(1+'5'!$E$53)</f>
        <v>0</v>
      </c>
      <c r="AG30" s="354">
        <f>(('13'!AG21*'5'!$E$32*365)+('13'!AG28*'5'!$E$41*365))*'5'!$E$72*(1+'5'!$E$53)</f>
        <v>0</v>
      </c>
      <c r="AH30" s="354">
        <f>AVERAGE(D30:W30)</f>
        <v>0</v>
      </c>
      <c r="AI30" s="354">
        <f>SUM(D30:W30)</f>
        <v>0</v>
      </c>
      <c r="AJ30" s="354">
        <f>AVERAGE(D30:AG30)</f>
        <v>0</v>
      </c>
      <c r="AK30" s="354">
        <f>SUM(D30:AG30)</f>
        <v>0</v>
      </c>
    </row>
    <row r="31" spans="2:37" s="349" customFormat="1" ht="11.25" hidden="1" customHeight="1">
      <c r="B31" s="350" t="s">
        <v>553</v>
      </c>
    </row>
    <row r="32" spans="2:37" ht="11.25" customHeight="1">
      <c r="B32" s="353" t="s">
        <v>554</v>
      </c>
      <c r="C32" s="354">
        <v>0</v>
      </c>
      <c r="D32" s="354">
        <f>D14*'5'!$E$91</f>
        <v>0</v>
      </c>
      <c r="E32" s="354">
        <f>E14*'5'!$E$91</f>
        <v>0</v>
      </c>
      <c r="F32" s="354">
        <f>F14*'5'!$E$91</f>
        <v>0</v>
      </c>
      <c r="G32" s="354">
        <f>G14*'5'!$E$91</f>
        <v>0</v>
      </c>
      <c r="H32" s="354">
        <f>H14*'5'!$E$91</f>
        <v>0</v>
      </c>
      <c r="I32" s="354">
        <f>I14*'5'!$E$91</f>
        <v>0</v>
      </c>
      <c r="J32" s="354">
        <f>J14*'5'!$E$91</f>
        <v>0</v>
      </c>
      <c r="K32" s="354">
        <f>K14*'5'!$E$91</f>
        <v>0</v>
      </c>
      <c r="L32" s="354">
        <f>L14*'5'!$E$91</f>
        <v>0</v>
      </c>
      <c r="M32" s="354">
        <f>M14*'5'!$E$91</f>
        <v>0</v>
      </c>
      <c r="N32" s="354">
        <f>N14*'5'!$E$91</f>
        <v>0</v>
      </c>
      <c r="O32" s="354">
        <f>O14*'5'!$E$91</f>
        <v>0</v>
      </c>
      <c r="P32" s="354">
        <f>P14*'5'!$E$91</f>
        <v>0</v>
      </c>
      <c r="Q32" s="354">
        <f>Q14*'5'!$E$91</f>
        <v>0</v>
      </c>
      <c r="R32" s="354">
        <f>R14*'5'!$E$91</f>
        <v>0</v>
      </c>
      <c r="S32" s="354">
        <f>S14*'5'!$E$91</f>
        <v>0</v>
      </c>
      <c r="T32" s="354">
        <f>T14*'5'!$E$91</f>
        <v>0</v>
      </c>
      <c r="U32" s="354">
        <f>U14*'5'!$E$91</f>
        <v>0</v>
      </c>
      <c r="V32" s="354">
        <f>V14*'5'!$E$91</f>
        <v>0</v>
      </c>
      <c r="W32" s="354">
        <f>W14*'5'!$E$91</f>
        <v>0</v>
      </c>
      <c r="X32" s="354">
        <f>X14*'5'!$E$91</f>
        <v>0</v>
      </c>
      <c r="Y32" s="354">
        <f>Y14*'5'!$E$91</f>
        <v>0</v>
      </c>
      <c r="Z32" s="354">
        <f>Z14*'5'!$E$91</f>
        <v>0</v>
      </c>
      <c r="AA32" s="354">
        <f>AA14*'5'!$E$91</f>
        <v>0</v>
      </c>
      <c r="AB32" s="354">
        <f>AB14*'5'!$E$91</f>
        <v>0</v>
      </c>
      <c r="AC32" s="354">
        <f>AC14*'5'!$E$91</f>
        <v>0</v>
      </c>
      <c r="AD32" s="354">
        <f>AD14*'5'!$E$91</f>
        <v>0</v>
      </c>
      <c r="AE32" s="354">
        <f>AE14*'5'!$E$91</f>
        <v>0</v>
      </c>
      <c r="AF32" s="354">
        <f>AF14*'5'!$E$91</f>
        <v>0</v>
      </c>
      <c r="AG32" s="354">
        <f>AG14*'5'!$E$91</f>
        <v>0</v>
      </c>
      <c r="AH32" s="354">
        <f t="shared" ref="AH32:AH48" si="6">AVERAGE(D32:W32)</f>
        <v>0</v>
      </c>
      <c r="AI32" s="354">
        <f t="shared" ref="AI32:AI37" si="7">SUM(D32:W32)</f>
        <v>0</v>
      </c>
      <c r="AJ32" s="354">
        <f t="shared" ref="AJ32:AJ48" si="8">AVERAGE(D32:AG32)</f>
        <v>0</v>
      </c>
      <c r="AK32" s="354">
        <f t="shared" ref="AK32:AK37" si="9">SUM(D32:AG32)</f>
        <v>0</v>
      </c>
    </row>
    <row r="33" spans="2:38" ht="11.25" customHeight="1">
      <c r="B33" s="353" t="s">
        <v>555</v>
      </c>
      <c r="C33" s="354">
        <v>0</v>
      </c>
      <c r="D33" s="354">
        <f>D6*'5'!$E$92</f>
        <v>0</v>
      </c>
      <c r="E33" s="354">
        <f>E6*'5'!$E$92</f>
        <v>0</v>
      </c>
      <c r="F33" s="354">
        <f>F6*'5'!$E$92</f>
        <v>0</v>
      </c>
      <c r="G33" s="354">
        <f>G6*'5'!$E$92</f>
        <v>0</v>
      </c>
      <c r="H33" s="354">
        <f>H6*'5'!$E$92</f>
        <v>0</v>
      </c>
      <c r="I33" s="354">
        <f>I6*'5'!$E$92</f>
        <v>0</v>
      </c>
      <c r="J33" s="354">
        <f>J6*'5'!$E$92</f>
        <v>0</v>
      </c>
      <c r="K33" s="354">
        <f>K6*'5'!$E$92</f>
        <v>0</v>
      </c>
      <c r="L33" s="354">
        <f>L6*'5'!$E$92</f>
        <v>0</v>
      </c>
      <c r="M33" s="354">
        <f>M6*'5'!$E$92</f>
        <v>0</v>
      </c>
      <c r="N33" s="354">
        <f>N6*'5'!$E$92</f>
        <v>0</v>
      </c>
      <c r="O33" s="354">
        <f>O6*'5'!$E$92</f>
        <v>0</v>
      </c>
      <c r="P33" s="354">
        <f>P6*'5'!$E$92</f>
        <v>0</v>
      </c>
      <c r="Q33" s="354">
        <f>Q6*'5'!$E$92</f>
        <v>0</v>
      </c>
      <c r="R33" s="354">
        <f>R6*'5'!$E$92</f>
        <v>0</v>
      </c>
      <c r="S33" s="354">
        <f>S6*'5'!$E$92</f>
        <v>0</v>
      </c>
      <c r="T33" s="354">
        <f>T6*'5'!$E$92</f>
        <v>0</v>
      </c>
      <c r="U33" s="354">
        <f>U6*'5'!$E$92</f>
        <v>0</v>
      </c>
      <c r="V33" s="354">
        <f>V6*'5'!$E$92</f>
        <v>0</v>
      </c>
      <c r="W33" s="354">
        <f>W6*'5'!$E$92</f>
        <v>0</v>
      </c>
      <c r="X33" s="354">
        <v>0</v>
      </c>
      <c r="Y33" s="354">
        <v>0</v>
      </c>
      <c r="Z33" s="354">
        <v>0</v>
      </c>
      <c r="AA33" s="354">
        <v>0</v>
      </c>
      <c r="AB33" s="354">
        <v>0</v>
      </c>
      <c r="AC33" s="354">
        <v>0</v>
      </c>
      <c r="AD33" s="354">
        <v>0</v>
      </c>
      <c r="AE33" s="354">
        <v>0</v>
      </c>
      <c r="AF33" s="354">
        <v>0</v>
      </c>
      <c r="AG33" s="354">
        <v>0</v>
      </c>
      <c r="AH33" s="354">
        <f t="shared" si="6"/>
        <v>0</v>
      </c>
      <c r="AI33" s="354">
        <f t="shared" si="7"/>
        <v>0</v>
      </c>
      <c r="AJ33" s="354">
        <f t="shared" si="8"/>
        <v>0</v>
      </c>
      <c r="AK33" s="354">
        <f t="shared" si="9"/>
        <v>0</v>
      </c>
    </row>
    <row r="34" spans="2:38" ht="11.25" customHeight="1">
      <c r="B34" s="353" t="s">
        <v>556</v>
      </c>
      <c r="C34" s="358">
        <v>0</v>
      </c>
      <c r="D34" s="354">
        <f>(D15-SUM(D17:D33))*'5'!$E$93</f>
        <v>0</v>
      </c>
      <c r="E34" s="354">
        <f>(E15-SUM(E17:E33))*'5'!$E$93</f>
        <v>0</v>
      </c>
      <c r="F34" s="354">
        <f>(F15-SUM(F17:F33))*'5'!$E$93</f>
        <v>0</v>
      </c>
      <c r="G34" s="354">
        <f>(G15-SUM(G17:G33))*'5'!$E$93</f>
        <v>0</v>
      </c>
      <c r="H34" s="354">
        <f>(H15-SUM(H17:H33))*'5'!$E$93</f>
        <v>0</v>
      </c>
      <c r="I34" s="354">
        <f>(I15-SUM(I17:I33))*'5'!$E$93</f>
        <v>0</v>
      </c>
      <c r="J34" s="354">
        <f>(J15-SUM(J17:J33))*'5'!$E$93</f>
        <v>0</v>
      </c>
      <c r="K34" s="354">
        <f>(K15-SUM(K17:K33))*'5'!$E$93</f>
        <v>0</v>
      </c>
      <c r="L34" s="354">
        <f>(L15-SUM(L17:L33))*'5'!$E$93</f>
        <v>0</v>
      </c>
      <c r="M34" s="354">
        <f>(M15-SUM(M17:M33))*'5'!$E$93</f>
        <v>0</v>
      </c>
      <c r="N34" s="354">
        <f>(N15-SUM(N17:N33))*'5'!$E$93</f>
        <v>0</v>
      </c>
      <c r="O34" s="354">
        <f>(O15-SUM(O17:O33))*'5'!$E$93</f>
        <v>0</v>
      </c>
      <c r="P34" s="354">
        <f>(P15-SUM(P17:P33))*'5'!$E$93</f>
        <v>0</v>
      </c>
      <c r="Q34" s="354">
        <f>(Q15-SUM(Q17:Q33))*'5'!$E$93</f>
        <v>0</v>
      </c>
      <c r="R34" s="354">
        <f>(R15-SUM(R17:R33))*'5'!$E$93</f>
        <v>0</v>
      </c>
      <c r="S34" s="354">
        <f>(S15-SUM(S17:S33))*'5'!$E$93</f>
        <v>0</v>
      </c>
      <c r="T34" s="354">
        <f>(T15-SUM(T17:T33))*'5'!$E$93</f>
        <v>0</v>
      </c>
      <c r="U34" s="354">
        <f>(U15-SUM(U17:U33))*'5'!$E$93</f>
        <v>0</v>
      </c>
      <c r="V34" s="354">
        <f>(V15-SUM(V17:V33))*'5'!$E$93</f>
        <v>0</v>
      </c>
      <c r="W34" s="354">
        <f>(W15-SUM(W17:W33))*'5'!$E$93</f>
        <v>0</v>
      </c>
      <c r="X34" s="354">
        <f>(X15-SUM(X17:X33))*'5'!$E$93</f>
        <v>0</v>
      </c>
      <c r="Y34" s="354">
        <f>(Y15-SUM(Y17:Y33))*'5'!$E$93</f>
        <v>0</v>
      </c>
      <c r="Z34" s="354">
        <f>(Z15-SUM(Z17:Z33))*'5'!$E$93</f>
        <v>0</v>
      </c>
      <c r="AA34" s="354">
        <f>(AA15-SUM(AA17:AA33))*'5'!$E$93</f>
        <v>0</v>
      </c>
      <c r="AB34" s="354">
        <f>(AB15-SUM(AB17:AB33))*'5'!$E$93</f>
        <v>0</v>
      </c>
      <c r="AC34" s="354">
        <f>(AC15-SUM(AC17:AC33))*'5'!$E$93</f>
        <v>0</v>
      </c>
      <c r="AD34" s="354">
        <f>(AD15-SUM(AD17:AD33))*'5'!$E$93</f>
        <v>0</v>
      </c>
      <c r="AE34" s="354">
        <f>(AE15-SUM(AE17:AE33))*'5'!$E$93</f>
        <v>0</v>
      </c>
      <c r="AF34" s="354">
        <f>(AF15-SUM(AF17:AF33))*'5'!$E$93</f>
        <v>0</v>
      </c>
      <c r="AG34" s="354">
        <f>(AG15-SUM(AG17:AG33))*'5'!$E$93</f>
        <v>0</v>
      </c>
      <c r="AH34" s="354">
        <f t="shared" si="6"/>
        <v>0</v>
      </c>
      <c r="AI34" s="354">
        <f t="shared" si="7"/>
        <v>0</v>
      </c>
      <c r="AJ34" s="354">
        <f t="shared" si="8"/>
        <v>0</v>
      </c>
      <c r="AK34" s="354">
        <f t="shared" si="9"/>
        <v>0</v>
      </c>
    </row>
    <row r="35" spans="2:38" ht="11.25" customHeight="1">
      <c r="B35" s="353" t="s">
        <v>134</v>
      </c>
      <c r="C35" s="358">
        <f>C6*'5'!$E$11</f>
        <v>0</v>
      </c>
      <c r="D35" s="358">
        <f>D6*'5'!$E$11</f>
        <v>0</v>
      </c>
      <c r="E35" s="358">
        <f>E6*'5'!$E$11</f>
        <v>0</v>
      </c>
      <c r="F35" s="358">
        <f>F6*'5'!$E$11</f>
        <v>0</v>
      </c>
      <c r="G35" s="358">
        <f>G6*'5'!$E$11</f>
        <v>0</v>
      </c>
      <c r="H35" s="358">
        <f>H6*'5'!$E$11</f>
        <v>0</v>
      </c>
      <c r="I35" s="358">
        <f>I6*'5'!$E$11</f>
        <v>0</v>
      </c>
      <c r="J35" s="358">
        <f>J6*'5'!$E$11</f>
        <v>0</v>
      </c>
      <c r="K35" s="358">
        <f>K6*'5'!$E$11</f>
        <v>0</v>
      </c>
      <c r="L35" s="358">
        <f>L6*'5'!$E$11</f>
        <v>0</v>
      </c>
      <c r="M35" s="358">
        <f>M6*'5'!$E$11</f>
        <v>0</v>
      </c>
      <c r="N35" s="358">
        <f>N6*'5'!$E$11</f>
        <v>0</v>
      </c>
      <c r="O35" s="358">
        <f>O6*'5'!$E$11</f>
        <v>0</v>
      </c>
      <c r="P35" s="358">
        <f>P6*'5'!$E$11</f>
        <v>0</v>
      </c>
      <c r="Q35" s="358">
        <f>Q6*'5'!$E$11</f>
        <v>0</v>
      </c>
      <c r="R35" s="358">
        <f>R6*'5'!$E$11</f>
        <v>0</v>
      </c>
      <c r="S35" s="358">
        <f>S6*'5'!$E$11</f>
        <v>0</v>
      </c>
      <c r="T35" s="358">
        <f>T6*'5'!$E$11</f>
        <v>0</v>
      </c>
      <c r="U35" s="358">
        <f>U6*'5'!$E$11</f>
        <v>0</v>
      </c>
      <c r="V35" s="358">
        <f>V6*'5'!$E$11</f>
        <v>0</v>
      </c>
      <c r="W35" s="358">
        <f>W6*'5'!$E$11</f>
        <v>0</v>
      </c>
      <c r="X35" s="358">
        <f>X6*'5'!$E$11</f>
        <v>0</v>
      </c>
      <c r="Y35" s="358">
        <f>Y6*'5'!$E$11</f>
        <v>0</v>
      </c>
      <c r="Z35" s="358">
        <f>Z6*'5'!$E$11</f>
        <v>0</v>
      </c>
      <c r="AA35" s="358">
        <f>AA6*'5'!$E$11</f>
        <v>0</v>
      </c>
      <c r="AB35" s="358">
        <f>AB6*'5'!$E$11</f>
        <v>0</v>
      </c>
      <c r="AC35" s="358">
        <f>AC6*'5'!$E$11</f>
        <v>0</v>
      </c>
      <c r="AD35" s="358">
        <f>AD6*'5'!$E$11</f>
        <v>0</v>
      </c>
      <c r="AE35" s="358">
        <f>AE6*'5'!$E$11</f>
        <v>0</v>
      </c>
      <c r="AF35" s="358">
        <f>AF6*'5'!$E$11</f>
        <v>0</v>
      </c>
      <c r="AG35" s="358">
        <f>AG6*'5'!$E$11</f>
        <v>0</v>
      </c>
      <c r="AH35" s="354">
        <f t="shared" si="6"/>
        <v>0</v>
      </c>
      <c r="AI35" s="354">
        <f t="shared" si="7"/>
        <v>0</v>
      </c>
      <c r="AJ35" s="354">
        <f t="shared" si="8"/>
        <v>0</v>
      </c>
      <c r="AK35" s="354">
        <f t="shared" si="9"/>
        <v>0</v>
      </c>
    </row>
    <row r="36" spans="2:38" s="349" customFormat="1" ht="11.25" customHeight="1">
      <c r="B36" s="355" t="s">
        <v>135</v>
      </c>
      <c r="C36" s="356">
        <f t="shared" ref="C36:AG36" si="10">SUM(C17:C35)</f>
        <v>0</v>
      </c>
      <c r="D36" s="356">
        <f t="shared" si="10"/>
        <v>0</v>
      </c>
      <c r="E36" s="356">
        <f t="shared" si="10"/>
        <v>0</v>
      </c>
      <c r="F36" s="356">
        <f t="shared" si="10"/>
        <v>0</v>
      </c>
      <c r="G36" s="356">
        <f t="shared" si="10"/>
        <v>0</v>
      </c>
      <c r="H36" s="356">
        <f t="shared" si="10"/>
        <v>0</v>
      </c>
      <c r="I36" s="356">
        <f t="shared" si="10"/>
        <v>0</v>
      </c>
      <c r="J36" s="356">
        <f t="shared" si="10"/>
        <v>0</v>
      </c>
      <c r="K36" s="356">
        <f t="shared" si="10"/>
        <v>0</v>
      </c>
      <c r="L36" s="356">
        <f t="shared" si="10"/>
        <v>0</v>
      </c>
      <c r="M36" s="356">
        <f t="shared" si="10"/>
        <v>0</v>
      </c>
      <c r="N36" s="356">
        <f t="shared" si="10"/>
        <v>0</v>
      </c>
      <c r="O36" s="356">
        <f t="shared" si="10"/>
        <v>0</v>
      </c>
      <c r="P36" s="356">
        <f t="shared" si="10"/>
        <v>0</v>
      </c>
      <c r="Q36" s="356">
        <f t="shared" si="10"/>
        <v>0</v>
      </c>
      <c r="R36" s="356">
        <f t="shared" si="10"/>
        <v>0</v>
      </c>
      <c r="S36" s="356">
        <f t="shared" si="10"/>
        <v>0</v>
      </c>
      <c r="T36" s="356">
        <f t="shared" si="10"/>
        <v>0</v>
      </c>
      <c r="U36" s="356">
        <f t="shared" si="10"/>
        <v>0</v>
      </c>
      <c r="V36" s="356">
        <f t="shared" si="10"/>
        <v>0</v>
      </c>
      <c r="W36" s="356">
        <f t="shared" si="10"/>
        <v>0</v>
      </c>
      <c r="X36" s="356">
        <f t="shared" si="10"/>
        <v>0</v>
      </c>
      <c r="Y36" s="356">
        <f t="shared" si="10"/>
        <v>0</v>
      </c>
      <c r="Z36" s="356">
        <f t="shared" si="10"/>
        <v>0</v>
      </c>
      <c r="AA36" s="356">
        <f t="shared" si="10"/>
        <v>0</v>
      </c>
      <c r="AB36" s="356">
        <f t="shared" si="10"/>
        <v>0</v>
      </c>
      <c r="AC36" s="356">
        <f t="shared" si="10"/>
        <v>0</v>
      </c>
      <c r="AD36" s="356">
        <f t="shared" si="10"/>
        <v>0</v>
      </c>
      <c r="AE36" s="356">
        <f t="shared" si="10"/>
        <v>0</v>
      </c>
      <c r="AF36" s="356">
        <f t="shared" si="10"/>
        <v>0</v>
      </c>
      <c r="AG36" s="356">
        <f t="shared" si="10"/>
        <v>0</v>
      </c>
      <c r="AH36" s="356">
        <f t="shared" si="6"/>
        <v>0</v>
      </c>
      <c r="AI36" s="356">
        <f t="shared" si="7"/>
        <v>0</v>
      </c>
      <c r="AJ36" s="356">
        <f t="shared" si="8"/>
        <v>0</v>
      </c>
      <c r="AK36" s="356">
        <f t="shared" si="9"/>
        <v>0</v>
      </c>
    </row>
    <row r="37" spans="2:38" ht="11.25" customHeight="1">
      <c r="B37" s="359" t="s">
        <v>136</v>
      </c>
      <c r="C37" s="356">
        <f t="shared" ref="C37:AG37" si="11">C15-C36</f>
        <v>0</v>
      </c>
      <c r="D37" s="356">
        <f t="shared" si="11"/>
        <v>0</v>
      </c>
      <c r="E37" s="356">
        <f t="shared" si="11"/>
        <v>0</v>
      </c>
      <c r="F37" s="356">
        <f t="shared" si="11"/>
        <v>0</v>
      </c>
      <c r="G37" s="356">
        <f t="shared" si="11"/>
        <v>0</v>
      </c>
      <c r="H37" s="356">
        <f t="shared" si="11"/>
        <v>0</v>
      </c>
      <c r="I37" s="356">
        <f t="shared" si="11"/>
        <v>0</v>
      </c>
      <c r="J37" s="356">
        <f t="shared" si="11"/>
        <v>0</v>
      </c>
      <c r="K37" s="356">
        <f t="shared" si="11"/>
        <v>0</v>
      </c>
      <c r="L37" s="356">
        <f t="shared" si="11"/>
        <v>0</v>
      </c>
      <c r="M37" s="356">
        <f t="shared" si="11"/>
        <v>0</v>
      </c>
      <c r="N37" s="356">
        <f t="shared" si="11"/>
        <v>0</v>
      </c>
      <c r="O37" s="356">
        <f t="shared" si="11"/>
        <v>0</v>
      </c>
      <c r="P37" s="356">
        <f t="shared" si="11"/>
        <v>0</v>
      </c>
      <c r="Q37" s="356">
        <f t="shared" si="11"/>
        <v>0</v>
      </c>
      <c r="R37" s="356">
        <f t="shared" si="11"/>
        <v>0</v>
      </c>
      <c r="S37" s="356">
        <f t="shared" si="11"/>
        <v>0</v>
      </c>
      <c r="T37" s="356">
        <f t="shared" si="11"/>
        <v>0</v>
      </c>
      <c r="U37" s="356">
        <f t="shared" si="11"/>
        <v>0</v>
      </c>
      <c r="V37" s="356">
        <f t="shared" si="11"/>
        <v>0</v>
      </c>
      <c r="W37" s="356">
        <f t="shared" si="11"/>
        <v>0</v>
      </c>
      <c r="X37" s="356">
        <f t="shared" si="11"/>
        <v>0</v>
      </c>
      <c r="Y37" s="356">
        <f t="shared" si="11"/>
        <v>0</v>
      </c>
      <c r="Z37" s="356">
        <f t="shared" si="11"/>
        <v>0</v>
      </c>
      <c r="AA37" s="356">
        <f t="shared" si="11"/>
        <v>0</v>
      </c>
      <c r="AB37" s="356">
        <f t="shared" si="11"/>
        <v>0</v>
      </c>
      <c r="AC37" s="356">
        <f t="shared" si="11"/>
        <v>0</v>
      </c>
      <c r="AD37" s="356">
        <f t="shared" si="11"/>
        <v>0</v>
      </c>
      <c r="AE37" s="356">
        <f t="shared" si="11"/>
        <v>0</v>
      </c>
      <c r="AF37" s="356">
        <f t="shared" si="11"/>
        <v>0</v>
      </c>
      <c r="AG37" s="356">
        <f t="shared" si="11"/>
        <v>0</v>
      </c>
      <c r="AH37" s="356">
        <f t="shared" si="6"/>
        <v>0</v>
      </c>
      <c r="AI37" s="356">
        <f t="shared" si="7"/>
        <v>0</v>
      </c>
      <c r="AJ37" s="356">
        <f t="shared" si="8"/>
        <v>0</v>
      </c>
      <c r="AK37" s="356">
        <f t="shared" si="9"/>
        <v>0</v>
      </c>
    </row>
    <row r="38" spans="2:38" s="360" customFormat="1" ht="11.25" customHeight="1">
      <c r="B38" s="361" t="s">
        <v>557</v>
      </c>
      <c r="C38" s="354">
        <f t="shared" ref="C38:AG38" si="12">IF(ISERR(C37/C15),0,C37/C15)</f>
        <v>0</v>
      </c>
      <c r="D38" s="342">
        <f t="shared" si="12"/>
        <v>0</v>
      </c>
      <c r="E38" s="342">
        <f t="shared" si="12"/>
        <v>0</v>
      </c>
      <c r="F38" s="342">
        <f t="shared" si="12"/>
        <v>0</v>
      </c>
      <c r="G38" s="342">
        <f t="shared" si="12"/>
        <v>0</v>
      </c>
      <c r="H38" s="342">
        <f t="shared" si="12"/>
        <v>0</v>
      </c>
      <c r="I38" s="342">
        <f t="shared" si="12"/>
        <v>0</v>
      </c>
      <c r="J38" s="342">
        <f t="shared" si="12"/>
        <v>0</v>
      </c>
      <c r="K38" s="342">
        <f t="shared" si="12"/>
        <v>0</v>
      </c>
      <c r="L38" s="342">
        <f t="shared" si="12"/>
        <v>0</v>
      </c>
      <c r="M38" s="342">
        <f t="shared" si="12"/>
        <v>0</v>
      </c>
      <c r="N38" s="342">
        <f t="shared" si="12"/>
        <v>0</v>
      </c>
      <c r="O38" s="342">
        <f t="shared" si="12"/>
        <v>0</v>
      </c>
      <c r="P38" s="342">
        <f t="shared" si="12"/>
        <v>0</v>
      </c>
      <c r="Q38" s="342">
        <f t="shared" si="12"/>
        <v>0</v>
      </c>
      <c r="R38" s="342">
        <f t="shared" si="12"/>
        <v>0</v>
      </c>
      <c r="S38" s="342">
        <f t="shared" si="12"/>
        <v>0</v>
      </c>
      <c r="T38" s="342">
        <f t="shared" si="12"/>
        <v>0</v>
      </c>
      <c r="U38" s="342">
        <f t="shared" si="12"/>
        <v>0</v>
      </c>
      <c r="V38" s="342">
        <f t="shared" si="12"/>
        <v>0</v>
      </c>
      <c r="W38" s="342">
        <f t="shared" si="12"/>
        <v>0</v>
      </c>
      <c r="X38" s="342">
        <f t="shared" si="12"/>
        <v>0</v>
      </c>
      <c r="Y38" s="342">
        <f t="shared" si="12"/>
        <v>0</v>
      </c>
      <c r="Z38" s="342">
        <f t="shared" si="12"/>
        <v>0</v>
      </c>
      <c r="AA38" s="342">
        <f t="shared" si="12"/>
        <v>0</v>
      </c>
      <c r="AB38" s="342">
        <f t="shared" si="12"/>
        <v>0</v>
      </c>
      <c r="AC38" s="342">
        <f t="shared" si="12"/>
        <v>0</v>
      </c>
      <c r="AD38" s="342">
        <f t="shared" si="12"/>
        <v>0</v>
      </c>
      <c r="AE38" s="342">
        <f t="shared" si="12"/>
        <v>0</v>
      </c>
      <c r="AF38" s="342">
        <f t="shared" si="12"/>
        <v>0</v>
      </c>
      <c r="AG38" s="342">
        <f t="shared" si="12"/>
        <v>0</v>
      </c>
      <c r="AH38" s="342">
        <f t="shared" si="6"/>
        <v>0</v>
      </c>
      <c r="AI38" s="342" t="s">
        <v>120</v>
      </c>
      <c r="AJ38" s="342">
        <f t="shared" si="8"/>
        <v>0</v>
      </c>
      <c r="AK38" s="362" t="s">
        <v>120</v>
      </c>
    </row>
    <row r="39" spans="2:38" ht="11.25" customHeight="1">
      <c r="B39" s="361" t="s">
        <v>137</v>
      </c>
      <c r="C39" s="354">
        <f>'7'!C12</f>
        <v>0</v>
      </c>
      <c r="D39" s="354" t="e">
        <f>'7'!D12</f>
        <v>#DIV/0!</v>
      </c>
      <c r="E39" s="354" t="e">
        <f>'7'!E12</f>
        <v>#DIV/0!</v>
      </c>
      <c r="F39" s="354" t="e">
        <f>'7'!F12</f>
        <v>#DIV/0!</v>
      </c>
      <c r="G39" s="354" t="e">
        <f>'7'!G12</f>
        <v>#DIV/0!</v>
      </c>
      <c r="H39" s="354" t="e">
        <f>'7'!H12</f>
        <v>#DIV/0!</v>
      </c>
      <c r="I39" s="354" t="e">
        <f>'7'!I12</f>
        <v>#DIV/0!</v>
      </c>
      <c r="J39" s="354" t="e">
        <f>'7'!J12</f>
        <v>#DIV/0!</v>
      </c>
      <c r="K39" s="354" t="e">
        <f>'7'!K12</f>
        <v>#DIV/0!</v>
      </c>
      <c r="L39" s="354" t="e">
        <f>'7'!L12</f>
        <v>#DIV/0!</v>
      </c>
      <c r="M39" s="354" t="e">
        <f>'7'!M12</f>
        <v>#DIV/0!</v>
      </c>
      <c r="N39" s="354" t="e">
        <f>'7'!N12</f>
        <v>#DIV/0!</v>
      </c>
      <c r="O39" s="354" t="e">
        <f>'7'!O12</f>
        <v>#DIV/0!</v>
      </c>
      <c r="P39" s="354" t="e">
        <f>'7'!P12</f>
        <v>#DIV/0!</v>
      </c>
      <c r="Q39" s="354" t="e">
        <f>'7'!Q12</f>
        <v>#DIV/0!</v>
      </c>
      <c r="R39" s="354" t="e">
        <f>'7'!R12</f>
        <v>#DIV/0!</v>
      </c>
      <c r="S39" s="354" t="e">
        <f>'7'!S12</f>
        <v>#DIV/0!</v>
      </c>
      <c r="T39" s="354" t="e">
        <f>'7'!T12</f>
        <v>#DIV/0!</v>
      </c>
      <c r="U39" s="354" t="e">
        <f>'7'!U12</f>
        <v>#DIV/0!</v>
      </c>
      <c r="V39" s="354" t="e">
        <f>'7'!V12</f>
        <v>#DIV/0!</v>
      </c>
      <c r="W39" s="354" t="e">
        <f>'7'!W12</f>
        <v>#DIV/0!</v>
      </c>
      <c r="X39" s="354" t="e">
        <f>'7'!X12</f>
        <v>#DIV/0!</v>
      </c>
      <c r="Y39" s="354" t="e">
        <f>'7'!Y12</f>
        <v>#DIV/0!</v>
      </c>
      <c r="Z39" s="354" t="e">
        <f>'7'!Z12</f>
        <v>#DIV/0!</v>
      </c>
      <c r="AA39" s="354" t="e">
        <f>'7'!AA12</f>
        <v>#DIV/0!</v>
      </c>
      <c r="AB39" s="354" t="e">
        <f>'7'!AB12</f>
        <v>#DIV/0!</v>
      </c>
      <c r="AC39" s="354" t="e">
        <f>'7'!AC12</f>
        <v>#DIV/0!</v>
      </c>
      <c r="AD39" s="354" t="e">
        <f>'7'!AD12</f>
        <v>#DIV/0!</v>
      </c>
      <c r="AE39" s="354" t="e">
        <f>'7'!AE12</f>
        <v>#DIV/0!</v>
      </c>
      <c r="AF39" s="354" t="e">
        <f>'7'!AF12</f>
        <v>#DIV/0!</v>
      </c>
      <c r="AG39" s="354" t="e">
        <f>'7'!AG12</f>
        <v>#DIV/0!</v>
      </c>
      <c r="AH39" s="354" t="e">
        <f t="shared" si="6"/>
        <v>#DIV/0!</v>
      </c>
      <c r="AI39" s="354" t="e">
        <f t="shared" ref="AI39:AI48" si="13">SUM(D39:W39)</f>
        <v>#DIV/0!</v>
      </c>
      <c r="AJ39" s="354" t="e">
        <f t="shared" si="8"/>
        <v>#DIV/0!</v>
      </c>
      <c r="AK39" s="354" t="e">
        <f t="shared" ref="AK39:AK48" si="14">SUM(D39:AG39)</f>
        <v>#DIV/0!</v>
      </c>
    </row>
    <row r="40" spans="2:38" ht="11.25" customHeight="1">
      <c r="B40" s="361" t="s">
        <v>558</v>
      </c>
      <c r="C40" s="354">
        <f>'7'!C7</f>
        <v>0</v>
      </c>
      <c r="D40" s="354" t="e">
        <f>'7'!D7</f>
        <v>#DIV/0!</v>
      </c>
      <c r="E40" s="354" t="e">
        <f>'7'!E7</f>
        <v>#DIV/0!</v>
      </c>
      <c r="F40" s="354" t="e">
        <f>'7'!F7</f>
        <v>#DIV/0!</v>
      </c>
      <c r="G40" s="354" t="e">
        <f>'7'!G7</f>
        <v>#DIV/0!</v>
      </c>
      <c r="H40" s="354" t="e">
        <f>'7'!H7</f>
        <v>#DIV/0!</v>
      </c>
      <c r="I40" s="354" t="e">
        <f>'7'!I7</f>
        <v>#DIV/0!</v>
      </c>
      <c r="J40" s="354" t="e">
        <f>'7'!J7</f>
        <v>#DIV/0!</v>
      </c>
      <c r="K40" s="354" t="e">
        <f>'7'!K7</f>
        <v>#DIV/0!</v>
      </c>
      <c r="L40" s="354" t="e">
        <f>'7'!L7</f>
        <v>#DIV/0!</v>
      </c>
      <c r="M40" s="354" t="e">
        <f>'7'!M7</f>
        <v>#DIV/0!</v>
      </c>
      <c r="N40" s="354" t="e">
        <f>'7'!N7</f>
        <v>#DIV/0!</v>
      </c>
      <c r="O40" s="354" t="e">
        <f>'7'!O7</f>
        <v>#DIV/0!</v>
      </c>
      <c r="P40" s="354" t="e">
        <f>'7'!P7</f>
        <v>#DIV/0!</v>
      </c>
      <c r="Q40" s="354" t="e">
        <f>'7'!Q7</f>
        <v>#DIV/0!</v>
      </c>
      <c r="R40" s="354" t="e">
        <f>'7'!R7</f>
        <v>#DIV/0!</v>
      </c>
      <c r="S40" s="354" t="e">
        <f>'7'!S7</f>
        <v>#DIV/0!</v>
      </c>
      <c r="T40" s="354" t="e">
        <f>'7'!T7</f>
        <v>#DIV/0!</v>
      </c>
      <c r="U40" s="354" t="e">
        <f>'7'!U7</f>
        <v>#DIV/0!</v>
      </c>
      <c r="V40" s="354" t="e">
        <f>'7'!V7</f>
        <v>#DIV/0!</v>
      </c>
      <c r="W40" s="354" t="e">
        <f>'7'!W7</f>
        <v>#DIV/0!</v>
      </c>
      <c r="X40" s="354" t="e">
        <f>'7'!X7</f>
        <v>#DIV/0!</v>
      </c>
      <c r="Y40" s="354" t="e">
        <f>'7'!Y7</f>
        <v>#DIV/0!</v>
      </c>
      <c r="Z40" s="354" t="e">
        <f>'7'!Z7</f>
        <v>#DIV/0!</v>
      </c>
      <c r="AA40" s="354" t="e">
        <f>'7'!AA7</f>
        <v>#DIV/0!</v>
      </c>
      <c r="AB40" s="354" t="e">
        <f>'7'!AB7</f>
        <v>#DIV/0!</v>
      </c>
      <c r="AC40" s="354" t="e">
        <f>'7'!AC7</f>
        <v>#DIV/0!</v>
      </c>
      <c r="AD40" s="354" t="e">
        <f>'7'!AD7</f>
        <v>#DIV/0!</v>
      </c>
      <c r="AE40" s="354" t="e">
        <f>'7'!AE7</f>
        <v>#DIV/0!</v>
      </c>
      <c r="AF40" s="354" t="e">
        <f>'7'!AF7</f>
        <v>#DIV/0!</v>
      </c>
      <c r="AG40" s="354" t="e">
        <f>'7'!AG7</f>
        <v>#DIV/0!</v>
      </c>
      <c r="AH40" s="354" t="e">
        <f t="shared" si="6"/>
        <v>#DIV/0!</v>
      </c>
      <c r="AI40" s="354" t="e">
        <f t="shared" si="13"/>
        <v>#DIV/0!</v>
      </c>
      <c r="AJ40" s="354" t="e">
        <f t="shared" si="8"/>
        <v>#DIV/0!</v>
      </c>
      <c r="AK40" s="354" t="e">
        <f t="shared" si="14"/>
        <v>#DIV/0!</v>
      </c>
    </row>
    <row r="41" spans="2:38" ht="11.25" customHeight="1">
      <c r="B41" s="359" t="s">
        <v>559</v>
      </c>
      <c r="C41" s="356">
        <f t="shared" ref="C41:AG41" si="15">C37-C39-C40</f>
        <v>0</v>
      </c>
      <c r="D41" s="356" t="e">
        <f t="shared" si="15"/>
        <v>#DIV/0!</v>
      </c>
      <c r="E41" s="356" t="e">
        <f t="shared" si="15"/>
        <v>#DIV/0!</v>
      </c>
      <c r="F41" s="356" t="e">
        <f t="shared" si="15"/>
        <v>#DIV/0!</v>
      </c>
      <c r="G41" s="356" t="e">
        <f t="shared" si="15"/>
        <v>#DIV/0!</v>
      </c>
      <c r="H41" s="356" t="e">
        <f t="shared" si="15"/>
        <v>#DIV/0!</v>
      </c>
      <c r="I41" s="356" t="e">
        <f t="shared" si="15"/>
        <v>#DIV/0!</v>
      </c>
      <c r="J41" s="356" t="e">
        <f t="shared" si="15"/>
        <v>#DIV/0!</v>
      </c>
      <c r="K41" s="356" t="e">
        <f t="shared" si="15"/>
        <v>#DIV/0!</v>
      </c>
      <c r="L41" s="356" t="e">
        <f t="shared" si="15"/>
        <v>#DIV/0!</v>
      </c>
      <c r="M41" s="356" t="e">
        <f t="shared" si="15"/>
        <v>#DIV/0!</v>
      </c>
      <c r="N41" s="356" t="e">
        <f t="shared" si="15"/>
        <v>#DIV/0!</v>
      </c>
      <c r="O41" s="356" t="e">
        <f t="shared" si="15"/>
        <v>#DIV/0!</v>
      </c>
      <c r="P41" s="356" t="e">
        <f t="shared" si="15"/>
        <v>#DIV/0!</v>
      </c>
      <c r="Q41" s="356" t="e">
        <f t="shared" si="15"/>
        <v>#DIV/0!</v>
      </c>
      <c r="R41" s="356" t="e">
        <f t="shared" si="15"/>
        <v>#DIV/0!</v>
      </c>
      <c r="S41" s="356" t="e">
        <f t="shared" si="15"/>
        <v>#DIV/0!</v>
      </c>
      <c r="T41" s="356" t="e">
        <f t="shared" si="15"/>
        <v>#DIV/0!</v>
      </c>
      <c r="U41" s="356" t="e">
        <f t="shared" si="15"/>
        <v>#DIV/0!</v>
      </c>
      <c r="V41" s="356" t="e">
        <f t="shared" si="15"/>
        <v>#DIV/0!</v>
      </c>
      <c r="W41" s="356" t="e">
        <f t="shared" si="15"/>
        <v>#DIV/0!</v>
      </c>
      <c r="X41" s="356" t="e">
        <f t="shared" si="15"/>
        <v>#DIV/0!</v>
      </c>
      <c r="Y41" s="356" t="e">
        <f t="shared" si="15"/>
        <v>#DIV/0!</v>
      </c>
      <c r="Z41" s="356" t="e">
        <f t="shared" si="15"/>
        <v>#DIV/0!</v>
      </c>
      <c r="AA41" s="356" t="e">
        <f t="shared" si="15"/>
        <v>#DIV/0!</v>
      </c>
      <c r="AB41" s="356" t="e">
        <f t="shared" si="15"/>
        <v>#DIV/0!</v>
      </c>
      <c r="AC41" s="356" t="e">
        <f t="shared" si="15"/>
        <v>#DIV/0!</v>
      </c>
      <c r="AD41" s="356" t="e">
        <f t="shared" si="15"/>
        <v>#DIV/0!</v>
      </c>
      <c r="AE41" s="356" t="e">
        <f t="shared" si="15"/>
        <v>#DIV/0!</v>
      </c>
      <c r="AF41" s="356" t="e">
        <f t="shared" si="15"/>
        <v>#DIV/0!</v>
      </c>
      <c r="AG41" s="356" t="e">
        <f t="shared" si="15"/>
        <v>#DIV/0!</v>
      </c>
      <c r="AH41" s="356" t="e">
        <f t="shared" si="6"/>
        <v>#DIV/0!</v>
      </c>
      <c r="AI41" s="356" t="e">
        <f t="shared" si="13"/>
        <v>#DIV/0!</v>
      </c>
      <c r="AJ41" s="356" t="e">
        <f t="shared" si="8"/>
        <v>#DIV/0!</v>
      </c>
      <c r="AK41" s="356" t="e">
        <f t="shared" si="14"/>
        <v>#DIV/0!</v>
      </c>
      <c r="AL41" s="354"/>
    </row>
    <row r="42" spans="2:38" ht="11.25" customHeight="1">
      <c r="B42" s="361" t="s">
        <v>560</v>
      </c>
      <c r="C42" s="354">
        <f>'10'!E5</f>
        <v>0</v>
      </c>
      <c r="D42" s="354">
        <f>'10'!F5</f>
        <v>0</v>
      </c>
      <c r="E42" s="354">
        <f>'10'!G5</f>
        <v>0</v>
      </c>
      <c r="F42" s="354">
        <f>'10'!H5</f>
        <v>0</v>
      </c>
      <c r="G42" s="354">
        <f>'10'!I5</f>
        <v>0</v>
      </c>
      <c r="H42" s="354">
        <f>'10'!J5</f>
        <v>0</v>
      </c>
      <c r="I42" s="354">
        <f>'10'!K5</f>
        <v>0</v>
      </c>
      <c r="J42" s="354">
        <f>'10'!L5</f>
        <v>0</v>
      </c>
      <c r="K42" s="354">
        <f>'10'!M5</f>
        <v>0</v>
      </c>
      <c r="L42" s="354">
        <f>'10'!N5</f>
        <v>0</v>
      </c>
      <c r="M42" s="354">
        <f>'10'!O5</f>
        <v>0</v>
      </c>
      <c r="N42" s="354">
        <f>'10'!P5</f>
        <v>0</v>
      </c>
      <c r="O42" s="354">
        <f>'10'!Q5</f>
        <v>0</v>
      </c>
      <c r="P42" s="354">
        <f>'10'!R5</f>
        <v>0</v>
      </c>
      <c r="Q42" s="354">
        <f>'10'!S5</f>
        <v>0</v>
      </c>
      <c r="R42" s="354">
        <f>'10'!T5</f>
        <v>0</v>
      </c>
      <c r="S42" s="354">
        <f>'10'!U5</f>
        <v>0</v>
      </c>
      <c r="T42" s="354">
        <f>'10'!V5</f>
        <v>0</v>
      </c>
      <c r="U42" s="354">
        <f>'10'!W5</f>
        <v>0</v>
      </c>
      <c r="V42" s="354">
        <f>'10'!X5</f>
        <v>0</v>
      </c>
      <c r="W42" s="354">
        <f>'10'!Y5</f>
        <v>0</v>
      </c>
      <c r="X42" s="354">
        <f>'10'!Z5</f>
        <v>0</v>
      </c>
      <c r="Y42" s="354">
        <f>'10'!AA5</f>
        <v>0</v>
      </c>
      <c r="Z42" s="354">
        <f>'10'!AB5</f>
        <v>0</v>
      </c>
      <c r="AA42" s="354">
        <f>'10'!AC5</f>
        <v>0</v>
      </c>
      <c r="AB42" s="354">
        <f>'10'!AD5</f>
        <v>0</v>
      </c>
      <c r="AC42" s="354">
        <f>'10'!AE5</f>
        <v>0</v>
      </c>
      <c r="AD42" s="354">
        <f>'10'!AF5</f>
        <v>0</v>
      </c>
      <c r="AE42" s="354">
        <f>'10'!AG5</f>
        <v>0</v>
      </c>
      <c r="AF42" s="354">
        <f>'10'!AH5</f>
        <v>0</v>
      </c>
      <c r="AG42" s="354">
        <f>'10'!AI5</f>
        <v>0</v>
      </c>
      <c r="AH42" s="354">
        <f t="shared" si="6"/>
        <v>0</v>
      </c>
      <c r="AI42" s="354">
        <f t="shared" si="13"/>
        <v>0</v>
      </c>
      <c r="AJ42" s="354">
        <f t="shared" si="8"/>
        <v>0</v>
      </c>
      <c r="AK42" s="354">
        <f t="shared" si="14"/>
        <v>0</v>
      </c>
    </row>
    <row r="43" spans="2:38" s="363" customFormat="1" ht="11.25" hidden="1" customHeight="1">
      <c r="B43" s="364" t="s">
        <v>561</v>
      </c>
      <c r="C43" s="365">
        <f t="shared" ref="C43:AG43" si="16">SUM(C42:C42)</f>
        <v>0</v>
      </c>
      <c r="D43" s="365">
        <f t="shared" si="16"/>
        <v>0</v>
      </c>
      <c r="E43" s="365">
        <f t="shared" si="16"/>
        <v>0</v>
      </c>
      <c r="F43" s="365">
        <f t="shared" si="16"/>
        <v>0</v>
      </c>
      <c r="G43" s="365">
        <f t="shared" si="16"/>
        <v>0</v>
      </c>
      <c r="H43" s="365">
        <f t="shared" si="16"/>
        <v>0</v>
      </c>
      <c r="I43" s="365">
        <f t="shared" si="16"/>
        <v>0</v>
      </c>
      <c r="J43" s="365">
        <f t="shared" si="16"/>
        <v>0</v>
      </c>
      <c r="K43" s="365">
        <f t="shared" si="16"/>
        <v>0</v>
      </c>
      <c r="L43" s="365">
        <f t="shared" si="16"/>
        <v>0</v>
      </c>
      <c r="M43" s="365">
        <f t="shared" si="16"/>
        <v>0</v>
      </c>
      <c r="N43" s="365">
        <f t="shared" si="16"/>
        <v>0</v>
      </c>
      <c r="O43" s="365">
        <f t="shared" si="16"/>
        <v>0</v>
      </c>
      <c r="P43" s="365">
        <f t="shared" si="16"/>
        <v>0</v>
      </c>
      <c r="Q43" s="365">
        <f t="shared" si="16"/>
        <v>0</v>
      </c>
      <c r="R43" s="365">
        <f t="shared" si="16"/>
        <v>0</v>
      </c>
      <c r="S43" s="365">
        <f t="shared" si="16"/>
        <v>0</v>
      </c>
      <c r="T43" s="365">
        <f t="shared" si="16"/>
        <v>0</v>
      </c>
      <c r="U43" s="365">
        <f t="shared" si="16"/>
        <v>0</v>
      </c>
      <c r="V43" s="365">
        <f t="shared" si="16"/>
        <v>0</v>
      </c>
      <c r="W43" s="365">
        <f t="shared" si="16"/>
        <v>0</v>
      </c>
      <c r="X43" s="365">
        <f t="shared" si="16"/>
        <v>0</v>
      </c>
      <c r="Y43" s="365">
        <f t="shared" si="16"/>
        <v>0</v>
      </c>
      <c r="Z43" s="365">
        <f t="shared" si="16"/>
        <v>0</v>
      </c>
      <c r="AA43" s="365">
        <f t="shared" si="16"/>
        <v>0</v>
      </c>
      <c r="AB43" s="365">
        <f t="shared" si="16"/>
        <v>0</v>
      </c>
      <c r="AC43" s="365">
        <f t="shared" si="16"/>
        <v>0</v>
      </c>
      <c r="AD43" s="365">
        <f t="shared" si="16"/>
        <v>0</v>
      </c>
      <c r="AE43" s="365">
        <f t="shared" si="16"/>
        <v>0</v>
      </c>
      <c r="AF43" s="365">
        <f t="shared" si="16"/>
        <v>0</v>
      </c>
      <c r="AG43" s="365">
        <f t="shared" si="16"/>
        <v>0</v>
      </c>
      <c r="AH43" s="365">
        <f t="shared" si="6"/>
        <v>0</v>
      </c>
      <c r="AI43" s="365">
        <f t="shared" si="13"/>
        <v>0</v>
      </c>
      <c r="AJ43" s="365">
        <f t="shared" si="8"/>
        <v>0</v>
      </c>
      <c r="AK43" s="365">
        <f t="shared" si="14"/>
        <v>0</v>
      </c>
    </row>
    <row r="44" spans="2:38" ht="11.25" customHeight="1">
      <c r="B44" s="359" t="s">
        <v>140</v>
      </c>
      <c r="C44" s="356">
        <f t="shared" ref="C44:AG44" si="17">C41-C43</f>
        <v>0</v>
      </c>
      <c r="D44" s="356" t="e">
        <f t="shared" si="17"/>
        <v>#DIV/0!</v>
      </c>
      <c r="E44" s="356" t="e">
        <f t="shared" si="17"/>
        <v>#DIV/0!</v>
      </c>
      <c r="F44" s="356" t="e">
        <f t="shared" si="17"/>
        <v>#DIV/0!</v>
      </c>
      <c r="G44" s="356" t="e">
        <f t="shared" si="17"/>
        <v>#DIV/0!</v>
      </c>
      <c r="H44" s="356" t="e">
        <f t="shared" si="17"/>
        <v>#DIV/0!</v>
      </c>
      <c r="I44" s="356" t="e">
        <f t="shared" si="17"/>
        <v>#DIV/0!</v>
      </c>
      <c r="J44" s="356" t="e">
        <f t="shared" si="17"/>
        <v>#DIV/0!</v>
      </c>
      <c r="K44" s="356" t="e">
        <f t="shared" si="17"/>
        <v>#DIV/0!</v>
      </c>
      <c r="L44" s="356" t="e">
        <f t="shared" si="17"/>
        <v>#DIV/0!</v>
      </c>
      <c r="M44" s="356" t="e">
        <f t="shared" si="17"/>
        <v>#DIV/0!</v>
      </c>
      <c r="N44" s="356" t="e">
        <f t="shared" si="17"/>
        <v>#DIV/0!</v>
      </c>
      <c r="O44" s="356" t="e">
        <f t="shared" si="17"/>
        <v>#DIV/0!</v>
      </c>
      <c r="P44" s="356" t="e">
        <f t="shared" si="17"/>
        <v>#DIV/0!</v>
      </c>
      <c r="Q44" s="356" t="e">
        <f t="shared" si="17"/>
        <v>#DIV/0!</v>
      </c>
      <c r="R44" s="356" t="e">
        <f t="shared" si="17"/>
        <v>#DIV/0!</v>
      </c>
      <c r="S44" s="356" t="e">
        <f t="shared" si="17"/>
        <v>#DIV/0!</v>
      </c>
      <c r="T44" s="356" t="e">
        <f t="shared" si="17"/>
        <v>#DIV/0!</v>
      </c>
      <c r="U44" s="356" t="e">
        <f t="shared" si="17"/>
        <v>#DIV/0!</v>
      </c>
      <c r="V44" s="356" t="e">
        <f t="shared" si="17"/>
        <v>#DIV/0!</v>
      </c>
      <c r="W44" s="356" t="e">
        <f t="shared" si="17"/>
        <v>#DIV/0!</v>
      </c>
      <c r="X44" s="356" t="e">
        <f t="shared" si="17"/>
        <v>#DIV/0!</v>
      </c>
      <c r="Y44" s="356" t="e">
        <f t="shared" si="17"/>
        <v>#DIV/0!</v>
      </c>
      <c r="Z44" s="356" t="e">
        <f t="shared" si="17"/>
        <v>#DIV/0!</v>
      </c>
      <c r="AA44" s="356" t="e">
        <f t="shared" si="17"/>
        <v>#DIV/0!</v>
      </c>
      <c r="AB44" s="356" t="e">
        <f t="shared" si="17"/>
        <v>#DIV/0!</v>
      </c>
      <c r="AC44" s="356" t="e">
        <f t="shared" si="17"/>
        <v>#DIV/0!</v>
      </c>
      <c r="AD44" s="356" t="e">
        <f t="shared" si="17"/>
        <v>#DIV/0!</v>
      </c>
      <c r="AE44" s="356" t="e">
        <f t="shared" si="17"/>
        <v>#DIV/0!</v>
      </c>
      <c r="AF44" s="356" t="e">
        <f t="shared" si="17"/>
        <v>#DIV/0!</v>
      </c>
      <c r="AG44" s="356" t="e">
        <f t="shared" si="17"/>
        <v>#DIV/0!</v>
      </c>
      <c r="AH44" s="356" t="e">
        <f t="shared" si="6"/>
        <v>#DIV/0!</v>
      </c>
      <c r="AI44" s="356" t="e">
        <f t="shared" si="13"/>
        <v>#DIV/0!</v>
      </c>
      <c r="AJ44" s="356" t="e">
        <f t="shared" si="8"/>
        <v>#DIV/0!</v>
      </c>
      <c r="AK44" s="356" t="e">
        <f t="shared" si="14"/>
        <v>#DIV/0!</v>
      </c>
    </row>
    <row r="45" spans="2:38" ht="11.25" customHeight="1">
      <c r="B45" s="366" t="s">
        <v>141</v>
      </c>
      <c r="C45" s="354">
        <f>IF(C44-C6-C7&lt;0,0,(C44-C6-C7)*'5'!$E$54)</f>
        <v>0</v>
      </c>
      <c r="D45" s="354" t="e">
        <f>IF(D44-D6-D7&lt;0,0,(D44-D6-D7)*'5'!$E$54)</f>
        <v>#DIV/0!</v>
      </c>
      <c r="E45" s="354" t="e">
        <f>IF(E44-E6-E7&lt;0,0,(E44-E6-E7)*'5'!$E$54)</f>
        <v>#DIV/0!</v>
      </c>
      <c r="F45" s="354" t="e">
        <f>IF(F44-F6-F7&lt;0,0,(F44-F6-F7)*'5'!$E$54)</f>
        <v>#DIV/0!</v>
      </c>
      <c r="G45" s="354" t="e">
        <f>IF(G44-G6-G7&lt;0,0,(G44-G6-G7)*'5'!$E$54)</f>
        <v>#DIV/0!</v>
      </c>
      <c r="H45" s="354" t="e">
        <f>IF(H44-H6-H7&lt;0,0,(H44-H6-H7)*'5'!$E$54)</f>
        <v>#DIV/0!</v>
      </c>
      <c r="I45" s="354" t="e">
        <f>IF(I44-I6-I7&lt;0,0,(I44-I6-I7)*'5'!$E$54)</f>
        <v>#DIV/0!</v>
      </c>
      <c r="J45" s="354" t="e">
        <f>IF(J44-J6-J7&lt;0,0,(J44-J6-J7)*'5'!$E$54)</f>
        <v>#DIV/0!</v>
      </c>
      <c r="K45" s="354" t="e">
        <f>IF(K44-K6-K7&lt;0,0,(K44-K6-K7)*'5'!$E$54)</f>
        <v>#DIV/0!</v>
      </c>
      <c r="L45" s="354" t="e">
        <f>IF(L44-L6-L7&lt;0,0,(L44-L6-L7)*'5'!$E$54)</f>
        <v>#DIV/0!</v>
      </c>
      <c r="M45" s="354" t="e">
        <f>IF(M44-M6-M7&lt;0,0,(M44-M6-M7)*'5'!$E$54)</f>
        <v>#DIV/0!</v>
      </c>
      <c r="N45" s="354" t="e">
        <f>IF(N44-N6-N7&lt;0,0,(N44-N6-N7)*'5'!$E$54)</f>
        <v>#DIV/0!</v>
      </c>
      <c r="O45" s="354" t="e">
        <f>IF(O44-O6-O7&lt;0,0,(O44-O6-O7)*'5'!$E$54)</f>
        <v>#DIV/0!</v>
      </c>
      <c r="P45" s="354" t="e">
        <f>IF(P44-P6-P7&lt;0,0,(P44-P6-P7)*'5'!$E$54)</f>
        <v>#DIV/0!</v>
      </c>
      <c r="Q45" s="354" t="e">
        <f>IF(Q44-Q6-Q7&lt;0,0,(Q44-Q6-Q7)*'5'!$E$54)</f>
        <v>#DIV/0!</v>
      </c>
      <c r="R45" s="354" t="e">
        <f>IF(R44-R6-R7&lt;0,0,(R44-R6-R7)*'5'!$E$54)</f>
        <v>#DIV/0!</v>
      </c>
      <c r="S45" s="354" t="e">
        <f>IF(S44-S6-S7&lt;0,0,(S44-S6-S7)*'5'!$E$54)</f>
        <v>#DIV/0!</v>
      </c>
      <c r="T45" s="354" t="e">
        <f>IF(T44-T6-T7&lt;0,0,(T44-T6-T7)*'5'!$E$54)</f>
        <v>#DIV/0!</v>
      </c>
      <c r="U45" s="354" t="e">
        <f>IF(U44-U6-U7&lt;0,0,(U44-U6-U7)*'5'!$E$54)</f>
        <v>#DIV/0!</v>
      </c>
      <c r="V45" s="354" t="e">
        <f>IF(V44-V6-V7&lt;0,0,(V44-V6-V7)*'5'!$E$54)</f>
        <v>#DIV/0!</v>
      </c>
      <c r="W45" s="354" t="e">
        <f>IF(W44-W6-W7&lt;0,0,(W44-W6-W7)*'5'!$E$54)</f>
        <v>#DIV/0!</v>
      </c>
      <c r="X45" s="354" t="e">
        <f>IF(X44-X6-X7&lt;0,0,(X44-X6-X7)*'5'!$E$54)</f>
        <v>#DIV/0!</v>
      </c>
      <c r="Y45" s="354" t="e">
        <f>IF(Y44-Y6-Y7&lt;0,0,(Y44-Y6-Y7)*'5'!$E$54)</f>
        <v>#DIV/0!</v>
      </c>
      <c r="Z45" s="354" t="e">
        <f>IF(Z44-Z6-Z7&lt;0,0,(Z44-Z6-Z7)*'5'!$E$54)</f>
        <v>#DIV/0!</v>
      </c>
      <c r="AA45" s="354" t="e">
        <f>IF(AA44-AA6-AA7&lt;0,0,(AA44-AA6-AA7)*'5'!$E$54)</f>
        <v>#DIV/0!</v>
      </c>
      <c r="AB45" s="354" t="e">
        <f>IF(AB44-AB6-AB7&lt;0,0,(AB44-AB6-AB7)*'5'!$E$54)</f>
        <v>#DIV/0!</v>
      </c>
      <c r="AC45" s="354" t="e">
        <f>IF(AC44-AC6-AC7&lt;0,0,(AC44-AC6-AC7)*'5'!$E$54)</f>
        <v>#DIV/0!</v>
      </c>
      <c r="AD45" s="354" t="e">
        <f>IF(AD44-AD6-AD7&lt;0,0,(AD44-AD6-AD7)*'5'!$E$54)</f>
        <v>#DIV/0!</v>
      </c>
      <c r="AE45" s="354" t="e">
        <f>IF(AE44-AE6-AE7&lt;0,0,(AE44-AE6-AE7)*'5'!$E$54)</f>
        <v>#DIV/0!</v>
      </c>
      <c r="AF45" s="354" t="e">
        <f>IF(AF44-AF6-AF7&lt;0,0,(AF44-AF6-AF7)*'5'!$E$54)</f>
        <v>#DIV/0!</v>
      </c>
      <c r="AG45" s="354" t="e">
        <f>IF(AG44-AG6-AG7&lt;0,0,(AG44-AG6-AG7)*'5'!$E$54)</f>
        <v>#DIV/0!</v>
      </c>
      <c r="AH45" s="354" t="e">
        <f t="shared" si="6"/>
        <v>#DIV/0!</v>
      </c>
      <c r="AI45" s="354" t="e">
        <f t="shared" si="13"/>
        <v>#DIV/0!</v>
      </c>
      <c r="AJ45" s="354" t="e">
        <f t="shared" si="8"/>
        <v>#DIV/0!</v>
      </c>
      <c r="AK45" s="354" t="e">
        <f t="shared" si="14"/>
        <v>#DIV/0!</v>
      </c>
    </row>
    <row r="46" spans="2:38" ht="11.25" customHeight="1">
      <c r="B46" s="366" t="s">
        <v>142</v>
      </c>
      <c r="C46" s="354"/>
      <c r="D46" s="354">
        <f>IF('4'!$B$11="NO",0,-('7'!$C$11*0.5)/10)</f>
        <v>0</v>
      </c>
      <c r="E46" s="354">
        <f>IF('4'!$B$11="NO",0,-('7'!$C$11*0.5)/10)</f>
        <v>0</v>
      </c>
      <c r="F46" s="354">
        <f>IF('4'!$B$11="NO",0,-('7'!$C$11*0.5)/10)</f>
        <v>0</v>
      </c>
      <c r="G46" s="354">
        <f>IF('4'!$B$11="NO",0,-('7'!$C$11*0.5)/10)</f>
        <v>0</v>
      </c>
      <c r="H46" s="354">
        <f>IF('4'!$B$11="NO",0,-('7'!$C$11*0.5)/10)</f>
        <v>0</v>
      </c>
      <c r="I46" s="354">
        <f>IF('4'!$B$11="NO",0,-('7'!$C$11*0.5)/10)</f>
        <v>0</v>
      </c>
      <c r="J46" s="354">
        <f>IF('4'!$B$11="NO",0,-('7'!$C$11*0.5)/10)</f>
        <v>0</v>
      </c>
      <c r="K46" s="354">
        <f>IF('4'!$B$11="NO",0,-('7'!$C$11*0.5)/10)</f>
        <v>0</v>
      </c>
      <c r="L46" s="354">
        <f>IF('4'!$B$11="NO",0,-('7'!$C$11*0.5)/10)</f>
        <v>0</v>
      </c>
      <c r="M46" s="354">
        <f>IF('4'!$B$11="NO",0,-('7'!$C$11*0.5)/10)</f>
        <v>0</v>
      </c>
      <c r="N46" s="354"/>
      <c r="O46" s="354"/>
      <c r="P46" s="354"/>
      <c r="Q46" s="354"/>
      <c r="R46" s="354"/>
      <c r="S46" s="354"/>
      <c r="T46" s="354"/>
      <c r="U46" s="354"/>
      <c r="V46" s="354"/>
      <c r="W46" s="354"/>
      <c r="X46" s="354"/>
      <c r="Y46" s="354"/>
      <c r="Z46" s="354"/>
      <c r="AA46" s="354"/>
      <c r="AB46" s="354"/>
      <c r="AC46" s="354"/>
      <c r="AD46" s="354"/>
      <c r="AE46" s="354"/>
      <c r="AF46" s="354"/>
      <c r="AG46" s="354"/>
      <c r="AH46" s="354"/>
      <c r="AI46" s="354"/>
      <c r="AJ46" s="354"/>
      <c r="AK46" s="354"/>
    </row>
    <row r="47" spans="2:38" s="363" customFormat="1" ht="11.25" customHeight="1">
      <c r="B47" s="367" t="s">
        <v>562</v>
      </c>
      <c r="C47" s="365">
        <f>SUM(C45:C45)</f>
        <v>0</v>
      </c>
      <c r="D47" s="365" t="e">
        <f>SUM(D45:D46)</f>
        <v>#DIV/0!</v>
      </c>
      <c r="E47" s="365" t="e">
        <f>SUM(E45:E46)</f>
        <v>#DIV/0!</v>
      </c>
      <c r="F47" s="365" t="e">
        <f t="shared" ref="F47:AG47" si="18">SUM(F45:F46)</f>
        <v>#DIV/0!</v>
      </c>
      <c r="G47" s="365" t="e">
        <f t="shared" si="18"/>
        <v>#DIV/0!</v>
      </c>
      <c r="H47" s="365" t="e">
        <f t="shared" si="18"/>
        <v>#DIV/0!</v>
      </c>
      <c r="I47" s="365" t="e">
        <f t="shared" si="18"/>
        <v>#DIV/0!</v>
      </c>
      <c r="J47" s="365" t="e">
        <f t="shared" si="18"/>
        <v>#DIV/0!</v>
      </c>
      <c r="K47" s="365" t="e">
        <f t="shared" si="18"/>
        <v>#DIV/0!</v>
      </c>
      <c r="L47" s="365" t="e">
        <f t="shared" si="18"/>
        <v>#DIV/0!</v>
      </c>
      <c r="M47" s="365" t="e">
        <f t="shared" si="18"/>
        <v>#DIV/0!</v>
      </c>
      <c r="N47" s="365" t="e">
        <f t="shared" si="18"/>
        <v>#DIV/0!</v>
      </c>
      <c r="O47" s="365" t="e">
        <f t="shared" si="18"/>
        <v>#DIV/0!</v>
      </c>
      <c r="P47" s="365" t="e">
        <f t="shared" si="18"/>
        <v>#DIV/0!</v>
      </c>
      <c r="Q47" s="365" t="e">
        <f t="shared" si="18"/>
        <v>#DIV/0!</v>
      </c>
      <c r="R47" s="365" t="e">
        <f t="shared" si="18"/>
        <v>#DIV/0!</v>
      </c>
      <c r="S47" s="365" t="e">
        <f t="shared" si="18"/>
        <v>#DIV/0!</v>
      </c>
      <c r="T47" s="365" t="e">
        <f t="shared" si="18"/>
        <v>#DIV/0!</v>
      </c>
      <c r="U47" s="365" t="e">
        <f t="shared" si="18"/>
        <v>#DIV/0!</v>
      </c>
      <c r="V47" s="365" t="e">
        <f t="shared" si="18"/>
        <v>#DIV/0!</v>
      </c>
      <c r="W47" s="365" t="e">
        <f t="shared" si="18"/>
        <v>#DIV/0!</v>
      </c>
      <c r="X47" s="365" t="e">
        <f t="shared" si="18"/>
        <v>#DIV/0!</v>
      </c>
      <c r="Y47" s="365" t="e">
        <f t="shared" si="18"/>
        <v>#DIV/0!</v>
      </c>
      <c r="Z47" s="365" t="e">
        <f t="shared" si="18"/>
        <v>#DIV/0!</v>
      </c>
      <c r="AA47" s="365" t="e">
        <f t="shared" si="18"/>
        <v>#DIV/0!</v>
      </c>
      <c r="AB47" s="365" t="e">
        <f t="shared" si="18"/>
        <v>#DIV/0!</v>
      </c>
      <c r="AC47" s="365" t="e">
        <f t="shared" si="18"/>
        <v>#DIV/0!</v>
      </c>
      <c r="AD47" s="365" t="e">
        <f t="shared" si="18"/>
        <v>#DIV/0!</v>
      </c>
      <c r="AE47" s="365" t="e">
        <f t="shared" si="18"/>
        <v>#DIV/0!</v>
      </c>
      <c r="AF47" s="365" t="e">
        <f t="shared" si="18"/>
        <v>#DIV/0!</v>
      </c>
      <c r="AG47" s="365" t="e">
        <f t="shared" si="18"/>
        <v>#DIV/0!</v>
      </c>
      <c r="AH47" s="365" t="e">
        <f>AVERAGE(D47:W47)</f>
        <v>#DIV/0!</v>
      </c>
      <c r="AI47" s="365" t="e">
        <f>SUM(D47:W47)</f>
        <v>#DIV/0!</v>
      </c>
      <c r="AJ47" s="354" t="e">
        <f t="shared" si="8"/>
        <v>#DIV/0!</v>
      </c>
      <c r="AK47" s="354" t="e">
        <f t="shared" si="14"/>
        <v>#DIV/0!</v>
      </c>
    </row>
    <row r="48" spans="2:38" ht="11.25" customHeight="1">
      <c r="B48" s="359" t="s">
        <v>143</v>
      </c>
      <c r="C48" s="356">
        <f t="shared" ref="C48:AE48" si="19">C44-C47</f>
        <v>0</v>
      </c>
      <c r="D48" s="356" t="e">
        <f>D44-D47</f>
        <v>#DIV/0!</v>
      </c>
      <c r="E48" s="356" t="e">
        <f t="shared" si="19"/>
        <v>#DIV/0!</v>
      </c>
      <c r="F48" s="356" t="e">
        <f t="shared" si="19"/>
        <v>#DIV/0!</v>
      </c>
      <c r="G48" s="356" t="e">
        <f t="shared" si="19"/>
        <v>#DIV/0!</v>
      </c>
      <c r="H48" s="356" t="e">
        <f t="shared" si="19"/>
        <v>#DIV/0!</v>
      </c>
      <c r="I48" s="356" t="e">
        <f t="shared" si="19"/>
        <v>#DIV/0!</v>
      </c>
      <c r="J48" s="356" t="e">
        <f t="shared" si="19"/>
        <v>#DIV/0!</v>
      </c>
      <c r="K48" s="356" t="e">
        <f t="shared" si="19"/>
        <v>#DIV/0!</v>
      </c>
      <c r="L48" s="356" t="e">
        <f t="shared" si="19"/>
        <v>#DIV/0!</v>
      </c>
      <c r="M48" s="356" t="e">
        <f t="shared" si="19"/>
        <v>#DIV/0!</v>
      </c>
      <c r="N48" s="356" t="e">
        <f>N44-N47</f>
        <v>#DIV/0!</v>
      </c>
      <c r="O48" s="356" t="e">
        <f t="shared" si="19"/>
        <v>#DIV/0!</v>
      </c>
      <c r="P48" s="356" t="e">
        <f t="shared" si="19"/>
        <v>#DIV/0!</v>
      </c>
      <c r="Q48" s="356" t="e">
        <f t="shared" si="19"/>
        <v>#DIV/0!</v>
      </c>
      <c r="R48" s="356" t="e">
        <f t="shared" si="19"/>
        <v>#DIV/0!</v>
      </c>
      <c r="S48" s="356" t="e">
        <f t="shared" si="19"/>
        <v>#DIV/0!</v>
      </c>
      <c r="T48" s="356" t="e">
        <f t="shared" si="19"/>
        <v>#DIV/0!</v>
      </c>
      <c r="U48" s="356" t="e">
        <f t="shared" si="19"/>
        <v>#DIV/0!</v>
      </c>
      <c r="V48" s="356" t="e">
        <f t="shared" si="19"/>
        <v>#DIV/0!</v>
      </c>
      <c r="W48" s="356" t="e">
        <f t="shared" si="19"/>
        <v>#DIV/0!</v>
      </c>
      <c r="X48" s="356" t="e">
        <f t="shared" si="19"/>
        <v>#DIV/0!</v>
      </c>
      <c r="Y48" s="356" t="e">
        <f t="shared" si="19"/>
        <v>#DIV/0!</v>
      </c>
      <c r="Z48" s="356" t="e">
        <f t="shared" si="19"/>
        <v>#DIV/0!</v>
      </c>
      <c r="AA48" s="356" t="e">
        <f t="shared" si="19"/>
        <v>#DIV/0!</v>
      </c>
      <c r="AB48" s="356" t="e">
        <f t="shared" si="19"/>
        <v>#DIV/0!</v>
      </c>
      <c r="AC48" s="356" t="e">
        <f t="shared" si="19"/>
        <v>#DIV/0!</v>
      </c>
      <c r="AD48" s="356" t="e">
        <f t="shared" si="19"/>
        <v>#DIV/0!</v>
      </c>
      <c r="AE48" s="356" t="e">
        <f t="shared" si="19"/>
        <v>#DIV/0!</v>
      </c>
      <c r="AF48" s="356" t="e">
        <f>AF44-AF47</f>
        <v>#DIV/0!</v>
      </c>
      <c r="AG48" s="356" t="e">
        <f>AG44-AG47</f>
        <v>#DIV/0!</v>
      </c>
      <c r="AH48" s="356" t="e">
        <f t="shared" si="6"/>
        <v>#DIV/0!</v>
      </c>
      <c r="AI48" s="356" t="e">
        <f t="shared" si="13"/>
        <v>#DIV/0!</v>
      </c>
      <c r="AJ48" s="356" t="e">
        <f t="shared" si="8"/>
        <v>#DIV/0!</v>
      </c>
      <c r="AK48" s="356" t="e">
        <f t="shared" si="14"/>
        <v>#DIV/0!</v>
      </c>
      <c r="AL48" s="354"/>
    </row>
    <row r="50" spans="2:37" ht="11.25" customHeight="1">
      <c r="C50" s="354"/>
      <c r="D50" s="354"/>
      <c r="E50" s="354"/>
      <c r="F50" s="354"/>
      <c r="G50" s="354"/>
      <c r="H50" s="354"/>
      <c r="I50" s="354"/>
      <c r="J50" s="354"/>
      <c r="K50" s="354"/>
      <c r="L50" s="354"/>
      <c r="M50" s="354"/>
      <c r="N50" s="354"/>
      <c r="O50" s="354"/>
      <c r="P50" s="354"/>
      <c r="Q50" s="354"/>
      <c r="R50" s="354"/>
      <c r="S50" s="354"/>
      <c r="T50" s="354"/>
      <c r="U50" s="354"/>
      <c r="V50" s="354"/>
      <c r="W50" s="354"/>
      <c r="X50" s="354"/>
      <c r="Y50" s="354"/>
      <c r="Z50" s="354"/>
      <c r="AA50" s="354"/>
      <c r="AB50" s="354"/>
      <c r="AC50" s="354"/>
      <c r="AD50" s="354"/>
      <c r="AE50" s="354"/>
      <c r="AF50" s="354"/>
      <c r="AG50" s="354"/>
      <c r="AH50" s="354"/>
      <c r="AI50" s="354"/>
      <c r="AJ50" s="354"/>
      <c r="AK50" s="354"/>
    </row>
    <row r="52" spans="2:37" s="344" customFormat="1" ht="11.25" customHeight="1">
      <c r="B52" s="345" t="s">
        <v>112</v>
      </c>
      <c r="C52" s="346">
        <f>'5'!E5</f>
        <v>2026</v>
      </c>
      <c r="D52" s="346">
        <f t="shared" ref="D52:AG52" si="20">+C52+1</f>
        <v>2027</v>
      </c>
      <c r="E52" s="346">
        <f t="shared" si="20"/>
        <v>2028</v>
      </c>
      <c r="F52" s="346">
        <f t="shared" si="20"/>
        <v>2029</v>
      </c>
      <c r="G52" s="346">
        <f t="shared" si="20"/>
        <v>2030</v>
      </c>
      <c r="H52" s="346">
        <f t="shared" si="20"/>
        <v>2031</v>
      </c>
      <c r="I52" s="346">
        <f t="shared" si="20"/>
        <v>2032</v>
      </c>
      <c r="J52" s="346">
        <f t="shared" si="20"/>
        <v>2033</v>
      </c>
      <c r="K52" s="346">
        <f t="shared" si="20"/>
        <v>2034</v>
      </c>
      <c r="L52" s="346">
        <f t="shared" si="20"/>
        <v>2035</v>
      </c>
      <c r="M52" s="346">
        <f t="shared" si="20"/>
        <v>2036</v>
      </c>
      <c r="N52" s="346">
        <f t="shared" si="20"/>
        <v>2037</v>
      </c>
      <c r="O52" s="346">
        <f t="shared" si="20"/>
        <v>2038</v>
      </c>
      <c r="P52" s="346">
        <f t="shared" si="20"/>
        <v>2039</v>
      </c>
      <c r="Q52" s="346">
        <f t="shared" si="20"/>
        <v>2040</v>
      </c>
      <c r="R52" s="346">
        <f t="shared" si="20"/>
        <v>2041</v>
      </c>
      <c r="S52" s="346">
        <f t="shared" si="20"/>
        <v>2042</v>
      </c>
      <c r="T52" s="346">
        <f t="shared" si="20"/>
        <v>2043</v>
      </c>
      <c r="U52" s="346">
        <f t="shared" si="20"/>
        <v>2044</v>
      </c>
      <c r="V52" s="346">
        <f t="shared" si="20"/>
        <v>2045</v>
      </c>
      <c r="W52" s="346">
        <f t="shared" si="20"/>
        <v>2046</v>
      </c>
      <c r="X52" s="346">
        <f t="shared" si="20"/>
        <v>2047</v>
      </c>
      <c r="Y52" s="346">
        <f t="shared" si="20"/>
        <v>2048</v>
      </c>
      <c r="Z52" s="346">
        <f t="shared" si="20"/>
        <v>2049</v>
      </c>
      <c r="AA52" s="346">
        <f t="shared" si="20"/>
        <v>2050</v>
      </c>
      <c r="AB52" s="346">
        <f t="shared" si="20"/>
        <v>2051</v>
      </c>
      <c r="AC52" s="346">
        <f t="shared" si="20"/>
        <v>2052</v>
      </c>
      <c r="AD52" s="346">
        <f t="shared" si="20"/>
        <v>2053</v>
      </c>
      <c r="AE52" s="346">
        <f t="shared" si="20"/>
        <v>2054</v>
      </c>
      <c r="AF52" s="346">
        <f t="shared" si="20"/>
        <v>2055</v>
      </c>
      <c r="AG52" s="346">
        <f t="shared" si="20"/>
        <v>2056</v>
      </c>
      <c r="AH52" s="347" t="s">
        <v>528</v>
      </c>
      <c r="AI52" s="347" t="s">
        <v>529</v>
      </c>
      <c r="AJ52" s="347" t="s">
        <v>530</v>
      </c>
      <c r="AK52" s="347" t="s">
        <v>531</v>
      </c>
    </row>
    <row r="53" spans="2:37" s="344" customFormat="1" ht="11.25" customHeight="1">
      <c r="B53" s="345" t="str">
        <f>'5'!E3</f>
        <v>_</v>
      </c>
      <c r="C53" s="348">
        <v>0</v>
      </c>
      <c r="D53" s="348">
        <f t="shared" ref="D53:AG53" si="21">+C53+1</f>
        <v>1</v>
      </c>
      <c r="E53" s="348">
        <f t="shared" si="21"/>
        <v>2</v>
      </c>
      <c r="F53" s="348">
        <f t="shared" si="21"/>
        <v>3</v>
      </c>
      <c r="G53" s="348">
        <f t="shared" si="21"/>
        <v>4</v>
      </c>
      <c r="H53" s="348">
        <f t="shared" si="21"/>
        <v>5</v>
      </c>
      <c r="I53" s="348">
        <f t="shared" si="21"/>
        <v>6</v>
      </c>
      <c r="J53" s="348">
        <f t="shared" si="21"/>
        <v>7</v>
      </c>
      <c r="K53" s="348">
        <f t="shared" si="21"/>
        <v>8</v>
      </c>
      <c r="L53" s="348">
        <f t="shared" si="21"/>
        <v>9</v>
      </c>
      <c r="M53" s="348">
        <f t="shared" si="21"/>
        <v>10</v>
      </c>
      <c r="N53" s="348">
        <f t="shared" si="21"/>
        <v>11</v>
      </c>
      <c r="O53" s="348">
        <f t="shared" si="21"/>
        <v>12</v>
      </c>
      <c r="P53" s="348">
        <f t="shared" si="21"/>
        <v>13</v>
      </c>
      <c r="Q53" s="348">
        <f t="shared" si="21"/>
        <v>14</v>
      </c>
      <c r="R53" s="348">
        <f t="shared" si="21"/>
        <v>15</v>
      </c>
      <c r="S53" s="348">
        <f t="shared" si="21"/>
        <v>16</v>
      </c>
      <c r="T53" s="348">
        <f t="shared" si="21"/>
        <v>17</v>
      </c>
      <c r="U53" s="348">
        <f t="shared" si="21"/>
        <v>18</v>
      </c>
      <c r="V53" s="348">
        <f t="shared" si="21"/>
        <v>19</v>
      </c>
      <c r="W53" s="348">
        <f t="shared" si="21"/>
        <v>20</v>
      </c>
      <c r="X53" s="348">
        <f t="shared" si="21"/>
        <v>21</v>
      </c>
      <c r="Y53" s="348">
        <f t="shared" si="21"/>
        <v>22</v>
      </c>
      <c r="Z53" s="348">
        <f t="shared" si="21"/>
        <v>23</v>
      </c>
      <c r="AA53" s="348">
        <f t="shared" si="21"/>
        <v>24</v>
      </c>
      <c r="AB53" s="348">
        <f t="shared" si="21"/>
        <v>25</v>
      </c>
      <c r="AC53" s="348">
        <f t="shared" si="21"/>
        <v>26</v>
      </c>
      <c r="AD53" s="348">
        <f t="shared" si="21"/>
        <v>27</v>
      </c>
      <c r="AE53" s="348">
        <f t="shared" si="21"/>
        <v>28</v>
      </c>
      <c r="AF53" s="348">
        <f t="shared" si="21"/>
        <v>29</v>
      </c>
      <c r="AG53" s="348">
        <f t="shared" si="21"/>
        <v>30</v>
      </c>
      <c r="AH53" s="347"/>
      <c r="AI53" s="347"/>
      <c r="AJ53" s="347"/>
      <c r="AK53" s="347"/>
    </row>
    <row r="54" spans="2:37" s="349" customFormat="1" ht="11.25" hidden="1" customHeight="1">
      <c r="B54" s="350" t="s">
        <v>563</v>
      </c>
      <c r="C54" s="351"/>
      <c r="D54" s="351"/>
      <c r="E54" s="351"/>
      <c r="F54" s="351"/>
      <c r="G54" s="351"/>
      <c r="H54" s="351"/>
      <c r="I54" s="351"/>
      <c r="J54" s="351"/>
      <c r="K54" s="351"/>
      <c r="L54" s="351"/>
      <c r="M54" s="351"/>
      <c r="N54" s="351"/>
      <c r="O54" s="351"/>
      <c r="P54" s="351"/>
      <c r="Q54" s="351"/>
      <c r="R54" s="351"/>
      <c r="S54" s="351"/>
      <c r="T54" s="351"/>
      <c r="U54" s="351"/>
      <c r="V54" s="351"/>
      <c r="W54" s="351"/>
      <c r="X54" s="351"/>
      <c r="Y54" s="351"/>
      <c r="Z54" s="351"/>
      <c r="AA54" s="351"/>
      <c r="AB54" s="351"/>
      <c r="AC54" s="351"/>
      <c r="AD54" s="351"/>
      <c r="AE54" s="351"/>
      <c r="AF54" s="351"/>
      <c r="AG54" s="351"/>
      <c r="AH54" s="351"/>
      <c r="AI54" s="351"/>
      <c r="AJ54" s="351"/>
      <c r="AK54" s="351"/>
    </row>
    <row r="55" spans="2:37" s="349" customFormat="1" ht="11.25" customHeight="1">
      <c r="B55" s="357" t="s">
        <v>564</v>
      </c>
      <c r="C55" s="368">
        <f t="shared" ref="C55:AG55" si="22">C17</f>
        <v>0</v>
      </c>
      <c r="D55" s="368">
        <f t="shared" si="22"/>
        <v>0</v>
      </c>
      <c r="E55" s="368">
        <f t="shared" si="22"/>
        <v>0</v>
      </c>
      <c r="F55" s="368">
        <f t="shared" si="22"/>
        <v>0</v>
      </c>
      <c r="G55" s="368">
        <f t="shared" si="22"/>
        <v>0</v>
      </c>
      <c r="H55" s="368">
        <f t="shared" si="22"/>
        <v>0</v>
      </c>
      <c r="I55" s="368">
        <f t="shared" si="22"/>
        <v>0</v>
      </c>
      <c r="J55" s="368">
        <f t="shared" si="22"/>
        <v>0</v>
      </c>
      <c r="K55" s="368">
        <f t="shared" si="22"/>
        <v>0</v>
      </c>
      <c r="L55" s="368">
        <f t="shared" si="22"/>
        <v>0</v>
      </c>
      <c r="M55" s="368">
        <f t="shared" si="22"/>
        <v>0</v>
      </c>
      <c r="N55" s="368">
        <f t="shared" si="22"/>
        <v>0</v>
      </c>
      <c r="O55" s="368">
        <f t="shared" si="22"/>
        <v>0</v>
      </c>
      <c r="P55" s="368">
        <f t="shared" si="22"/>
        <v>0</v>
      </c>
      <c r="Q55" s="368">
        <f t="shared" si="22"/>
        <v>0</v>
      </c>
      <c r="R55" s="368">
        <f t="shared" si="22"/>
        <v>0</v>
      </c>
      <c r="S55" s="368">
        <f t="shared" si="22"/>
        <v>0</v>
      </c>
      <c r="T55" s="368">
        <f t="shared" si="22"/>
        <v>0</v>
      </c>
      <c r="U55" s="368">
        <f t="shared" si="22"/>
        <v>0</v>
      </c>
      <c r="V55" s="368">
        <f t="shared" si="22"/>
        <v>0</v>
      </c>
      <c r="W55" s="368">
        <f t="shared" si="22"/>
        <v>0</v>
      </c>
      <c r="X55" s="368">
        <f t="shared" si="22"/>
        <v>0</v>
      </c>
      <c r="Y55" s="368">
        <f t="shared" si="22"/>
        <v>0</v>
      </c>
      <c r="Z55" s="368">
        <f t="shared" si="22"/>
        <v>0</v>
      </c>
      <c r="AA55" s="368">
        <f t="shared" si="22"/>
        <v>0</v>
      </c>
      <c r="AB55" s="368">
        <f t="shared" si="22"/>
        <v>0</v>
      </c>
      <c r="AC55" s="368">
        <f t="shared" si="22"/>
        <v>0</v>
      </c>
      <c r="AD55" s="368">
        <f t="shared" si="22"/>
        <v>0</v>
      </c>
      <c r="AE55" s="368">
        <f t="shared" si="22"/>
        <v>0</v>
      </c>
      <c r="AF55" s="368">
        <f t="shared" si="22"/>
        <v>0</v>
      </c>
      <c r="AG55" s="368">
        <f t="shared" si="22"/>
        <v>0</v>
      </c>
      <c r="AH55" s="368">
        <f>AVERAGE(D55:W55)</f>
        <v>0</v>
      </c>
      <c r="AI55" s="368">
        <f>SUM(D55:W55)</f>
        <v>0</v>
      </c>
      <c r="AJ55" s="368">
        <f>AVERAGE(D55:AG55)</f>
        <v>0</v>
      </c>
      <c r="AK55" s="368">
        <f>SUM(D55:AG55)</f>
        <v>0</v>
      </c>
    </row>
    <row r="56" spans="2:37" s="349" customFormat="1" ht="11.25" hidden="1" customHeight="1">
      <c r="B56" s="350" t="s">
        <v>565</v>
      </c>
      <c r="C56" s="351"/>
      <c r="D56" s="351"/>
      <c r="E56" s="351"/>
      <c r="F56" s="351"/>
      <c r="G56" s="351"/>
      <c r="H56" s="351"/>
      <c r="I56" s="351"/>
      <c r="J56" s="351"/>
      <c r="K56" s="351"/>
      <c r="L56" s="351"/>
      <c r="M56" s="351"/>
      <c r="N56" s="351"/>
      <c r="O56" s="351"/>
      <c r="P56" s="351"/>
      <c r="Q56" s="351"/>
      <c r="R56" s="351"/>
      <c r="S56" s="351"/>
      <c r="T56" s="351"/>
      <c r="U56" s="351"/>
      <c r="V56" s="351"/>
      <c r="W56" s="351"/>
      <c r="X56" s="351"/>
      <c r="Y56" s="351"/>
      <c r="Z56" s="351"/>
      <c r="AA56" s="351"/>
      <c r="AB56" s="351"/>
      <c r="AC56" s="351"/>
      <c r="AD56" s="351"/>
      <c r="AE56" s="351"/>
      <c r="AF56" s="351"/>
      <c r="AG56" s="351"/>
      <c r="AH56" s="351"/>
      <c r="AI56" s="351"/>
      <c r="AJ56" s="351"/>
      <c r="AK56" s="351"/>
    </row>
    <row r="57" spans="2:37" s="349" customFormat="1" ht="11.25" customHeight="1">
      <c r="B57" s="357" t="s">
        <v>566</v>
      </c>
      <c r="C57" s="368">
        <v>0</v>
      </c>
      <c r="D57" s="368">
        <f>'15'!AN37</f>
        <v>0</v>
      </c>
      <c r="E57" s="368">
        <f>D57*(1-'5'!$E$18)</f>
        <v>0</v>
      </c>
      <c r="F57" s="368">
        <f>E57*(1-'5'!$E$18)</f>
        <v>0</v>
      </c>
      <c r="G57" s="368">
        <f>F57*(1-'5'!$E$18)</f>
        <v>0</v>
      </c>
      <c r="H57" s="368">
        <f>G57*(1-'5'!$E$18)</f>
        <v>0</v>
      </c>
      <c r="I57" s="368">
        <f>H57*(1-'5'!$E$18)</f>
        <v>0</v>
      </c>
      <c r="J57" s="368">
        <f>I57*(1-'5'!$E$18)</f>
        <v>0</v>
      </c>
      <c r="K57" s="368">
        <f>J57*(1-'5'!$E$18)</f>
        <v>0</v>
      </c>
      <c r="L57" s="368">
        <f>K57*(1-'5'!$E$18)</f>
        <v>0</v>
      </c>
      <c r="M57" s="368">
        <f>L57*(1-'5'!$E$18)</f>
        <v>0</v>
      </c>
      <c r="N57" s="368">
        <f>M57*(1-'5'!$E$18)</f>
        <v>0</v>
      </c>
      <c r="O57" s="368">
        <f>N57*(1-'5'!$E$18)</f>
        <v>0</v>
      </c>
      <c r="P57" s="368">
        <f>O57*(1-'5'!$E$18)</f>
        <v>0</v>
      </c>
      <c r="Q57" s="368">
        <f>P57*(1-'5'!$E$18)</f>
        <v>0</v>
      </c>
      <c r="R57" s="368">
        <f>Q57*(1-'5'!$E$18)</f>
        <v>0</v>
      </c>
      <c r="S57" s="368">
        <f>R57*(1-'5'!$E$18)</f>
        <v>0</v>
      </c>
      <c r="T57" s="368">
        <f>S57*(1-'5'!$E$18)</f>
        <v>0</v>
      </c>
      <c r="U57" s="368">
        <f>T57*(1-'5'!$E$18)</f>
        <v>0</v>
      </c>
      <c r="V57" s="368">
        <f>U57*(1-'5'!$E$18)</f>
        <v>0</v>
      </c>
      <c r="W57" s="368">
        <f>V57*(1-'5'!$E$18)</f>
        <v>0</v>
      </c>
      <c r="X57" s="368">
        <f>W57*(1-'5'!$E$18)</f>
        <v>0</v>
      </c>
      <c r="Y57" s="368">
        <f>X57*(1-'5'!$E$18)</f>
        <v>0</v>
      </c>
      <c r="Z57" s="368">
        <f>Y57*(1-'5'!$E$18)</f>
        <v>0</v>
      </c>
      <c r="AA57" s="368">
        <f>Z57*(1-'5'!$E$18)</f>
        <v>0</v>
      </c>
      <c r="AB57" s="368">
        <f>AA57*(1-'5'!$E$18)</f>
        <v>0</v>
      </c>
      <c r="AC57" s="368">
        <f>AB57*(1-'5'!$E$18)</f>
        <v>0</v>
      </c>
      <c r="AD57" s="368">
        <f>AC57*(1-'5'!$E$18)</f>
        <v>0</v>
      </c>
      <c r="AE57" s="368">
        <f>AD57*(1-'5'!$E$18)</f>
        <v>0</v>
      </c>
      <c r="AF57" s="368">
        <f>AE57*(1-'5'!$E$18)</f>
        <v>0</v>
      </c>
      <c r="AG57" s="368">
        <f>AF57*(1-'5'!$E$18)</f>
        <v>0</v>
      </c>
      <c r="AH57" s="368">
        <f>AVERAGE(D57:W57)</f>
        <v>0</v>
      </c>
      <c r="AI57" s="368">
        <f>SUM(D57:W57)</f>
        <v>0</v>
      </c>
      <c r="AJ57" s="368">
        <f>AVERAGE(D57:AG57)</f>
        <v>0</v>
      </c>
      <c r="AK57" s="368">
        <f>SUM(D57:AG57)</f>
        <v>0</v>
      </c>
    </row>
    <row r="58" spans="2:37" s="349" customFormat="1" ht="11.25" customHeight="1">
      <c r="B58" s="357" t="s">
        <v>567</v>
      </c>
      <c r="C58" s="368">
        <v>0</v>
      </c>
      <c r="D58" s="368">
        <f>'15'!AG37</f>
        <v>0</v>
      </c>
      <c r="E58" s="368">
        <f>D58*(1-'5'!$E$18)</f>
        <v>0</v>
      </c>
      <c r="F58" s="368">
        <f>E58*(1-'5'!$E$18)</f>
        <v>0</v>
      </c>
      <c r="G58" s="368">
        <f>F58*(1-'5'!$E$18)</f>
        <v>0</v>
      </c>
      <c r="H58" s="368">
        <f>G58*(1-'5'!$E$18)</f>
        <v>0</v>
      </c>
      <c r="I58" s="368">
        <f>H58*(1-'5'!$E$18)</f>
        <v>0</v>
      </c>
      <c r="J58" s="368">
        <f>I58*(1-'5'!$E$18)</f>
        <v>0</v>
      </c>
      <c r="K58" s="368">
        <f>J58*(1-'5'!$E$18)</f>
        <v>0</v>
      </c>
      <c r="L58" s="368">
        <f>K58*(1-'5'!$E$18)</f>
        <v>0</v>
      </c>
      <c r="M58" s="368">
        <f>L58*(1-'5'!$E$18)</f>
        <v>0</v>
      </c>
      <c r="N58" s="368">
        <f>M58*(1-'5'!$E$18)</f>
        <v>0</v>
      </c>
      <c r="O58" s="368">
        <f>N58*(1-'5'!$E$18)</f>
        <v>0</v>
      </c>
      <c r="P58" s="368">
        <f>O58*(1-'5'!$E$18)</f>
        <v>0</v>
      </c>
      <c r="Q58" s="368">
        <f>P58*(1-'5'!$E$18)</f>
        <v>0</v>
      </c>
      <c r="R58" s="368">
        <f>Q58*(1-'5'!$E$18)</f>
        <v>0</v>
      </c>
      <c r="S58" s="368">
        <f>R58*(1-'5'!$E$18)</f>
        <v>0</v>
      </c>
      <c r="T58" s="368">
        <f>S58*(1-'5'!$E$18)</f>
        <v>0</v>
      </c>
      <c r="U58" s="368">
        <f>T58*(1-'5'!$E$18)</f>
        <v>0</v>
      </c>
      <c r="V58" s="368">
        <f>U58*(1-'5'!$E$18)</f>
        <v>0</v>
      </c>
      <c r="W58" s="368">
        <f>V58*(1-'5'!$E$18)</f>
        <v>0</v>
      </c>
      <c r="X58" s="368">
        <v>0</v>
      </c>
      <c r="Y58" s="368">
        <v>0</v>
      </c>
      <c r="Z58" s="368">
        <v>0</v>
      </c>
      <c r="AA58" s="368">
        <v>0</v>
      </c>
      <c r="AB58" s="368">
        <v>0</v>
      </c>
      <c r="AC58" s="368">
        <v>0</v>
      </c>
      <c r="AD58" s="368">
        <v>0</v>
      </c>
      <c r="AE58" s="368">
        <v>0</v>
      </c>
      <c r="AF58" s="368">
        <v>0</v>
      </c>
      <c r="AG58" s="368">
        <v>0</v>
      </c>
      <c r="AH58" s="368">
        <f>AVERAGE(D58:W58)</f>
        <v>0</v>
      </c>
      <c r="AI58" s="368">
        <f>SUM(D58:W58)</f>
        <v>0</v>
      </c>
      <c r="AJ58" s="368">
        <f>AVERAGE(D58:AG58)</f>
        <v>0</v>
      </c>
      <c r="AK58" s="368">
        <f>SUM(D58:AG58)</f>
        <v>0</v>
      </c>
    </row>
    <row r="59" spans="2:37" s="349" customFormat="1" ht="11.25" customHeight="1">
      <c r="B59" s="357" t="s">
        <v>125</v>
      </c>
      <c r="C59" s="368">
        <v>0</v>
      </c>
      <c r="D59" s="368">
        <f>'15'!AL37</f>
        <v>0</v>
      </c>
      <c r="E59" s="368">
        <f>D59*(1-'5'!$E$18)</f>
        <v>0</v>
      </c>
      <c r="F59" s="368">
        <f>E59*(1-'5'!$E$18)</f>
        <v>0</v>
      </c>
      <c r="G59" s="368">
        <f>F59*(1-'5'!$E$18)</f>
        <v>0</v>
      </c>
      <c r="H59" s="368">
        <f>G59*(1-'5'!$E$18)</f>
        <v>0</v>
      </c>
      <c r="I59" s="368">
        <f>H59*(1-'5'!$E$18)</f>
        <v>0</v>
      </c>
      <c r="J59" s="368">
        <f>I59*(1-'5'!$E$18)</f>
        <v>0</v>
      </c>
      <c r="K59" s="368">
        <f>J59*(1-'5'!$E$18)</f>
        <v>0</v>
      </c>
      <c r="L59" s="368">
        <f>K59*(1-'5'!$E$18)</f>
        <v>0</v>
      </c>
      <c r="M59" s="368">
        <f>L59*(1-'5'!$E$18)</f>
        <v>0</v>
      </c>
      <c r="N59" s="368">
        <f>M59*(1-'5'!$E$18)</f>
        <v>0</v>
      </c>
      <c r="O59" s="368">
        <f>N59*(1-'5'!$E$18)</f>
        <v>0</v>
      </c>
      <c r="P59" s="368">
        <f>O59*(1-'5'!$E$18)</f>
        <v>0</v>
      </c>
      <c r="Q59" s="368">
        <f>P59*(1-'5'!$E$18)</f>
        <v>0</v>
      </c>
      <c r="R59" s="368">
        <f>Q59*(1-'5'!$E$18)</f>
        <v>0</v>
      </c>
      <c r="S59" s="368">
        <f>R59*(1-'5'!$E$18)</f>
        <v>0</v>
      </c>
      <c r="T59" s="368">
        <f>S59*(1-'5'!$E$18)</f>
        <v>0</v>
      </c>
      <c r="U59" s="368">
        <f>T59*(1-'5'!$E$18)</f>
        <v>0</v>
      </c>
      <c r="V59" s="368">
        <f>U59*(1-'5'!$E$18)</f>
        <v>0</v>
      </c>
      <c r="W59" s="368">
        <f>V59*(1-'5'!$E$18)</f>
        <v>0</v>
      </c>
      <c r="X59" s="368">
        <f>W59*(1-'5'!$E$18)</f>
        <v>0</v>
      </c>
      <c r="Y59" s="368">
        <f>X59*(1-'5'!$E$18)</f>
        <v>0</v>
      </c>
      <c r="Z59" s="368">
        <f>Y59*(1-'5'!$E$18)</f>
        <v>0</v>
      </c>
      <c r="AA59" s="368">
        <f>Z59*(1-'5'!$E$18)</f>
        <v>0</v>
      </c>
      <c r="AB59" s="368">
        <f>AA59*(1-'5'!$E$18)</f>
        <v>0</v>
      </c>
      <c r="AC59" s="368">
        <f>AB59*(1-'5'!$E$18)</f>
        <v>0</v>
      </c>
      <c r="AD59" s="368">
        <f>AC59*(1-'5'!$E$18)</f>
        <v>0</v>
      </c>
      <c r="AE59" s="368">
        <f>AD59*(1-'5'!$E$18)</f>
        <v>0</v>
      </c>
      <c r="AF59" s="368">
        <f>AE59*(1-'5'!$E$18)</f>
        <v>0</v>
      </c>
      <c r="AG59" s="368">
        <f>AF59*(1-'5'!$E$18)</f>
        <v>0</v>
      </c>
      <c r="AH59" s="368">
        <f>AVERAGE(D59:W59)</f>
        <v>0</v>
      </c>
      <c r="AI59" s="368">
        <f>SUM(D59:W59)</f>
        <v>0</v>
      </c>
      <c r="AJ59" s="368">
        <f>AVERAGE(D59:AG59)</f>
        <v>0</v>
      </c>
      <c r="AK59" s="368">
        <f>SUM(D59:AG59)</f>
        <v>0</v>
      </c>
    </row>
    <row r="60" spans="2:37" s="349" customFormat="1" ht="11.25" hidden="1" customHeight="1">
      <c r="B60" s="350" t="s">
        <v>553</v>
      </c>
      <c r="C60" s="351"/>
      <c r="D60" s="351"/>
      <c r="E60" s="351"/>
      <c r="F60" s="351"/>
      <c r="G60" s="351"/>
      <c r="H60" s="351"/>
      <c r="I60" s="351"/>
      <c r="J60" s="351"/>
      <c r="K60" s="351"/>
      <c r="L60" s="351"/>
      <c r="M60" s="351"/>
      <c r="N60" s="351"/>
      <c r="O60" s="351"/>
      <c r="P60" s="351"/>
      <c r="Q60" s="351"/>
      <c r="R60" s="351"/>
      <c r="S60" s="351"/>
      <c r="T60" s="351"/>
      <c r="U60" s="351"/>
      <c r="V60" s="351"/>
      <c r="W60" s="351"/>
      <c r="X60" s="351"/>
      <c r="Y60" s="351"/>
      <c r="Z60" s="351"/>
      <c r="AA60" s="351"/>
      <c r="AB60" s="351"/>
      <c r="AC60" s="351"/>
      <c r="AD60" s="351"/>
      <c r="AE60" s="351"/>
      <c r="AF60" s="351"/>
      <c r="AG60" s="351"/>
      <c r="AH60" s="351"/>
      <c r="AI60" s="351"/>
      <c r="AJ60" s="351"/>
      <c r="AK60" s="351"/>
    </row>
    <row r="61" spans="2:37" s="349" customFormat="1" ht="11.25" customHeight="1">
      <c r="B61" s="357" t="s">
        <v>568</v>
      </c>
      <c r="C61" s="368">
        <v>0</v>
      </c>
      <c r="D61" s="368">
        <f>'8'!D32</f>
        <v>0</v>
      </c>
      <c r="E61" s="368">
        <f>'8'!E32</f>
        <v>0</v>
      </c>
      <c r="F61" s="368">
        <f>'8'!F32</f>
        <v>0</v>
      </c>
      <c r="G61" s="368">
        <f>'8'!G32</f>
        <v>0</v>
      </c>
      <c r="H61" s="368">
        <f>'8'!H32</f>
        <v>0</v>
      </c>
      <c r="I61" s="368">
        <f>'8'!I32</f>
        <v>0</v>
      </c>
      <c r="J61" s="368">
        <f>'8'!J32</f>
        <v>0</v>
      </c>
      <c r="K61" s="368">
        <f>'8'!K32</f>
        <v>0</v>
      </c>
      <c r="L61" s="368">
        <f>'8'!L32</f>
        <v>0</v>
      </c>
      <c r="M61" s="368">
        <f>'8'!M32</f>
        <v>0</v>
      </c>
      <c r="N61" s="368">
        <f>'8'!N32</f>
        <v>0</v>
      </c>
      <c r="O61" s="368">
        <f>'8'!O32</f>
        <v>0</v>
      </c>
      <c r="P61" s="368">
        <f>'8'!P32</f>
        <v>0</v>
      </c>
      <c r="Q61" s="368">
        <f>'8'!Q32</f>
        <v>0</v>
      </c>
      <c r="R61" s="368">
        <f>'8'!R32</f>
        <v>0</v>
      </c>
      <c r="S61" s="368">
        <f>'8'!S32</f>
        <v>0</v>
      </c>
      <c r="T61" s="368">
        <f>'8'!T32</f>
        <v>0</v>
      </c>
      <c r="U61" s="368">
        <f>'8'!U32</f>
        <v>0</v>
      </c>
      <c r="V61" s="368">
        <f>'8'!V32</f>
        <v>0</v>
      </c>
      <c r="W61" s="368">
        <f>'8'!W32</f>
        <v>0</v>
      </c>
      <c r="X61" s="368">
        <f>'8'!X32</f>
        <v>0</v>
      </c>
      <c r="Y61" s="368">
        <f>'8'!Y32</f>
        <v>0</v>
      </c>
      <c r="Z61" s="368">
        <f>'8'!Z32</f>
        <v>0</v>
      </c>
      <c r="AA61" s="368">
        <f>'8'!AA32</f>
        <v>0</v>
      </c>
      <c r="AB61" s="368">
        <f>'8'!AB32</f>
        <v>0</v>
      </c>
      <c r="AC61" s="368">
        <f>'8'!AC32</f>
        <v>0</v>
      </c>
      <c r="AD61" s="368">
        <f>'8'!AD32</f>
        <v>0</v>
      </c>
      <c r="AE61" s="368">
        <f>'8'!AE32</f>
        <v>0</v>
      </c>
      <c r="AF61" s="368">
        <f>'8'!AF32</f>
        <v>0</v>
      </c>
      <c r="AG61" s="368">
        <f>'8'!AG32</f>
        <v>0</v>
      </c>
      <c r="AH61" s="368">
        <f>AVERAGE(D61:W61)</f>
        <v>0</v>
      </c>
      <c r="AI61" s="368">
        <f>SUM(D61:W61)</f>
        <v>0</v>
      </c>
      <c r="AJ61" s="368">
        <f>AVERAGE(D61:AG61)</f>
        <v>0</v>
      </c>
      <c r="AK61" s="368">
        <f>SUM(D61:AG61)</f>
        <v>0</v>
      </c>
    </row>
    <row r="62" spans="2:37" s="349" customFormat="1" ht="11.25" customHeight="1">
      <c r="B62" s="357" t="s">
        <v>555</v>
      </c>
      <c r="C62" s="368">
        <v>0</v>
      </c>
      <c r="D62" s="368">
        <f>'8'!D33</f>
        <v>0</v>
      </c>
      <c r="E62" s="368">
        <f>'8'!E33</f>
        <v>0</v>
      </c>
      <c r="F62" s="368">
        <f>'8'!F33</f>
        <v>0</v>
      </c>
      <c r="G62" s="368">
        <f>'8'!G33</f>
        <v>0</v>
      </c>
      <c r="H62" s="368">
        <f>'8'!H33</f>
        <v>0</v>
      </c>
      <c r="I62" s="368">
        <f>'8'!I33</f>
        <v>0</v>
      </c>
      <c r="J62" s="368">
        <f>'8'!J33</f>
        <v>0</v>
      </c>
      <c r="K62" s="368">
        <f>'8'!K33</f>
        <v>0</v>
      </c>
      <c r="L62" s="368">
        <f>'8'!L33</f>
        <v>0</v>
      </c>
      <c r="M62" s="368">
        <f>'8'!M33</f>
        <v>0</v>
      </c>
      <c r="N62" s="368">
        <f>'8'!N33</f>
        <v>0</v>
      </c>
      <c r="O62" s="368">
        <f>'8'!O33</f>
        <v>0</v>
      </c>
      <c r="P62" s="368">
        <f>'8'!P33</f>
        <v>0</v>
      </c>
      <c r="Q62" s="368">
        <f>'8'!Q33</f>
        <v>0</v>
      </c>
      <c r="R62" s="368">
        <f>'8'!R33</f>
        <v>0</v>
      </c>
      <c r="S62" s="368">
        <f>'8'!S33</f>
        <v>0</v>
      </c>
      <c r="T62" s="368">
        <f>'8'!T33</f>
        <v>0</v>
      </c>
      <c r="U62" s="368">
        <f>'8'!U33</f>
        <v>0</v>
      </c>
      <c r="V62" s="368">
        <f>'8'!V33</f>
        <v>0</v>
      </c>
      <c r="W62" s="368">
        <f>'8'!W33</f>
        <v>0</v>
      </c>
      <c r="X62" s="368">
        <f>'8'!X33</f>
        <v>0</v>
      </c>
      <c r="Y62" s="368">
        <f>'8'!Y33</f>
        <v>0</v>
      </c>
      <c r="Z62" s="368">
        <f>'8'!Z33</f>
        <v>0</v>
      </c>
      <c r="AA62" s="368">
        <f>'8'!AA33</f>
        <v>0</v>
      </c>
      <c r="AB62" s="368">
        <f>'8'!AB33</f>
        <v>0</v>
      </c>
      <c r="AC62" s="368">
        <f>'8'!AC33</f>
        <v>0</v>
      </c>
      <c r="AD62" s="368">
        <f>'8'!AD33</f>
        <v>0</v>
      </c>
      <c r="AE62" s="368">
        <f>'8'!AE33</f>
        <v>0</v>
      </c>
      <c r="AF62" s="368">
        <f>'8'!AF33</f>
        <v>0</v>
      </c>
      <c r="AG62" s="368">
        <f>'8'!AG33</f>
        <v>0</v>
      </c>
      <c r="AH62" s="368">
        <f>AVERAGE(D62:W62)</f>
        <v>0</v>
      </c>
      <c r="AI62" s="368">
        <f>SUM(D62:W62)</f>
        <v>0</v>
      </c>
      <c r="AJ62" s="368">
        <f>AVERAGE(D62:AG62)</f>
        <v>0</v>
      </c>
      <c r="AK62" s="368">
        <f>SUM(D62:AG62)</f>
        <v>0</v>
      </c>
    </row>
    <row r="63" spans="2:37" s="349" customFormat="1" ht="11.25" customHeight="1">
      <c r="B63" s="357" t="s">
        <v>556</v>
      </c>
      <c r="C63" s="368">
        <v>0</v>
      </c>
      <c r="D63" s="368">
        <f>'8'!D34</f>
        <v>0</v>
      </c>
      <c r="E63" s="368">
        <f>'8'!E34</f>
        <v>0</v>
      </c>
      <c r="F63" s="368">
        <f>'8'!F34</f>
        <v>0</v>
      </c>
      <c r="G63" s="368">
        <f>'8'!G34</f>
        <v>0</v>
      </c>
      <c r="H63" s="368">
        <f>'8'!H34</f>
        <v>0</v>
      </c>
      <c r="I63" s="368">
        <f>'8'!I34</f>
        <v>0</v>
      </c>
      <c r="J63" s="368">
        <f>'8'!J34</f>
        <v>0</v>
      </c>
      <c r="K63" s="368">
        <f>'8'!K34</f>
        <v>0</v>
      </c>
      <c r="L63" s="368">
        <f>'8'!L34</f>
        <v>0</v>
      </c>
      <c r="M63" s="368">
        <f>'8'!M34</f>
        <v>0</v>
      </c>
      <c r="N63" s="368">
        <f>'8'!N34</f>
        <v>0</v>
      </c>
      <c r="O63" s="368">
        <f>'8'!O34</f>
        <v>0</v>
      </c>
      <c r="P63" s="368">
        <f>'8'!P34</f>
        <v>0</v>
      </c>
      <c r="Q63" s="368">
        <f>'8'!Q34</f>
        <v>0</v>
      </c>
      <c r="R63" s="368">
        <f>'8'!R34</f>
        <v>0</v>
      </c>
      <c r="S63" s="368">
        <f>'8'!S34</f>
        <v>0</v>
      </c>
      <c r="T63" s="368">
        <f>'8'!T34</f>
        <v>0</v>
      </c>
      <c r="U63" s="368">
        <f>'8'!U34</f>
        <v>0</v>
      </c>
      <c r="V63" s="368">
        <f>'8'!V34</f>
        <v>0</v>
      </c>
      <c r="W63" s="368">
        <f>'8'!W34</f>
        <v>0</v>
      </c>
      <c r="X63" s="368">
        <f>'8'!X34</f>
        <v>0</v>
      </c>
      <c r="Y63" s="368">
        <f>'8'!Y34</f>
        <v>0</v>
      </c>
      <c r="Z63" s="368">
        <f>'8'!Z34</f>
        <v>0</v>
      </c>
      <c r="AA63" s="368">
        <f>'8'!AA34</f>
        <v>0</v>
      </c>
      <c r="AB63" s="368">
        <f>'8'!AB34</f>
        <v>0</v>
      </c>
      <c r="AC63" s="368">
        <f>'8'!AC34</f>
        <v>0</v>
      </c>
      <c r="AD63" s="368">
        <f>'8'!AD34</f>
        <v>0</v>
      </c>
      <c r="AE63" s="368">
        <f>'8'!AE34</f>
        <v>0</v>
      </c>
      <c r="AF63" s="368">
        <f>'8'!AF34</f>
        <v>0</v>
      </c>
      <c r="AG63" s="368">
        <f>'8'!AG34</f>
        <v>0</v>
      </c>
      <c r="AH63" s="368">
        <f>AVERAGE(D63:W63)</f>
        <v>0</v>
      </c>
      <c r="AI63" s="368">
        <f>SUM(D63:W63)</f>
        <v>0</v>
      </c>
      <c r="AJ63" s="368">
        <f>AVERAGE(D63:AG63)</f>
        <v>0</v>
      </c>
      <c r="AK63" s="368">
        <f>SUM(D63:AG63)</f>
        <v>0</v>
      </c>
    </row>
    <row r="64" spans="2:37" s="349" customFormat="1" ht="11.25" customHeight="1">
      <c r="B64" s="355" t="s">
        <v>129</v>
      </c>
      <c r="C64" s="369">
        <f>SUM(C55:C63)</f>
        <v>0</v>
      </c>
      <c r="D64" s="369">
        <f>SUM(D55:D63)</f>
        <v>0</v>
      </c>
      <c r="E64" s="369">
        <f t="shared" ref="E64:AG64" si="23">SUM(E55:E63)</f>
        <v>0</v>
      </c>
      <c r="F64" s="369">
        <f t="shared" si="23"/>
        <v>0</v>
      </c>
      <c r="G64" s="369">
        <f t="shared" si="23"/>
        <v>0</v>
      </c>
      <c r="H64" s="369">
        <f t="shared" si="23"/>
        <v>0</v>
      </c>
      <c r="I64" s="369">
        <f t="shared" si="23"/>
        <v>0</v>
      </c>
      <c r="J64" s="369">
        <f t="shared" si="23"/>
        <v>0</v>
      </c>
      <c r="K64" s="369">
        <f t="shared" si="23"/>
        <v>0</v>
      </c>
      <c r="L64" s="369">
        <f t="shared" si="23"/>
        <v>0</v>
      </c>
      <c r="M64" s="369">
        <f t="shared" si="23"/>
        <v>0</v>
      </c>
      <c r="N64" s="369">
        <f t="shared" si="23"/>
        <v>0</v>
      </c>
      <c r="O64" s="369">
        <f t="shared" si="23"/>
        <v>0</v>
      </c>
      <c r="P64" s="369">
        <f t="shared" si="23"/>
        <v>0</v>
      </c>
      <c r="Q64" s="369">
        <f t="shared" si="23"/>
        <v>0</v>
      </c>
      <c r="R64" s="369">
        <f t="shared" si="23"/>
        <v>0</v>
      </c>
      <c r="S64" s="369">
        <f t="shared" si="23"/>
        <v>0</v>
      </c>
      <c r="T64" s="369">
        <f t="shared" si="23"/>
        <v>0</v>
      </c>
      <c r="U64" s="369">
        <f t="shared" si="23"/>
        <v>0</v>
      </c>
      <c r="V64" s="369">
        <f t="shared" si="23"/>
        <v>0</v>
      </c>
      <c r="W64" s="369">
        <f t="shared" si="23"/>
        <v>0</v>
      </c>
      <c r="X64" s="369">
        <f t="shared" si="23"/>
        <v>0</v>
      </c>
      <c r="Y64" s="369">
        <f t="shared" si="23"/>
        <v>0</v>
      </c>
      <c r="Z64" s="369">
        <f t="shared" si="23"/>
        <v>0</v>
      </c>
      <c r="AA64" s="369">
        <f t="shared" si="23"/>
        <v>0</v>
      </c>
      <c r="AB64" s="369">
        <f t="shared" si="23"/>
        <v>0</v>
      </c>
      <c r="AC64" s="369">
        <f t="shared" si="23"/>
        <v>0</v>
      </c>
      <c r="AD64" s="369">
        <f t="shared" si="23"/>
        <v>0</v>
      </c>
      <c r="AE64" s="369">
        <f t="shared" si="23"/>
        <v>0</v>
      </c>
      <c r="AF64" s="369">
        <f t="shared" si="23"/>
        <v>0</v>
      </c>
      <c r="AG64" s="369">
        <f t="shared" si="23"/>
        <v>0</v>
      </c>
      <c r="AH64" s="369">
        <f>AVERAGE(D64:W64)</f>
        <v>0</v>
      </c>
      <c r="AI64" s="369">
        <f>SUM(D64:W64)</f>
        <v>0</v>
      </c>
      <c r="AJ64" s="369">
        <f>AVERAGE(D64:AG64)</f>
        <v>0</v>
      </c>
      <c r="AK64" s="369">
        <f>SUM(D64:AG64)</f>
        <v>0</v>
      </c>
    </row>
    <row r="65" spans="2:37" s="349" customFormat="1" ht="11.25" hidden="1" customHeight="1">
      <c r="B65" s="350" t="s">
        <v>379</v>
      </c>
      <c r="C65" s="351"/>
      <c r="D65" s="351"/>
      <c r="E65" s="351"/>
      <c r="F65" s="351"/>
      <c r="G65" s="351"/>
      <c r="H65" s="351"/>
      <c r="I65" s="351"/>
      <c r="J65" s="351"/>
      <c r="K65" s="351"/>
      <c r="L65" s="351"/>
      <c r="M65" s="351"/>
      <c r="N65" s="351"/>
      <c r="O65" s="351"/>
      <c r="P65" s="351"/>
      <c r="Q65" s="351"/>
      <c r="R65" s="351"/>
      <c r="S65" s="351"/>
      <c r="T65" s="351"/>
      <c r="U65" s="351"/>
      <c r="V65" s="351"/>
      <c r="W65" s="351"/>
      <c r="X65" s="351"/>
      <c r="Y65" s="351"/>
      <c r="Z65" s="351"/>
      <c r="AA65" s="351"/>
      <c r="AB65" s="351"/>
      <c r="AC65" s="351"/>
      <c r="AD65" s="351"/>
      <c r="AE65" s="351"/>
      <c r="AF65" s="351"/>
      <c r="AG65" s="351"/>
      <c r="AH65" s="351"/>
      <c r="AI65" s="351"/>
      <c r="AJ65" s="351"/>
      <c r="AK65" s="351"/>
    </row>
    <row r="66" spans="2:37" s="349" customFormat="1" ht="11.25" customHeight="1">
      <c r="B66" s="357" t="s">
        <v>569</v>
      </c>
      <c r="C66" s="368">
        <v>0</v>
      </c>
      <c r="D66" s="368">
        <f>'8'!D9</f>
        <v>0</v>
      </c>
      <c r="E66" s="368">
        <f>'8'!E9</f>
        <v>0</v>
      </c>
      <c r="F66" s="368">
        <f>'8'!F9</f>
        <v>0</v>
      </c>
      <c r="G66" s="368">
        <f>'8'!G9</f>
        <v>0</v>
      </c>
      <c r="H66" s="368">
        <f>'8'!H9</f>
        <v>0</v>
      </c>
      <c r="I66" s="368">
        <f>'8'!I9</f>
        <v>0</v>
      </c>
      <c r="J66" s="368">
        <f>'8'!J9</f>
        <v>0</v>
      </c>
      <c r="K66" s="368">
        <f>'8'!K9</f>
        <v>0</v>
      </c>
      <c r="L66" s="368">
        <f>'8'!L9</f>
        <v>0</v>
      </c>
      <c r="M66" s="368">
        <f>'8'!M9</f>
        <v>0</v>
      </c>
      <c r="N66" s="368">
        <f>'8'!N9</f>
        <v>0</v>
      </c>
      <c r="O66" s="368">
        <f>'8'!O9</f>
        <v>0</v>
      </c>
      <c r="P66" s="368">
        <f>'8'!P9</f>
        <v>0</v>
      </c>
      <c r="Q66" s="368">
        <f>'8'!Q9</f>
        <v>0</v>
      </c>
      <c r="R66" s="368">
        <f>'8'!R9</f>
        <v>0</v>
      </c>
      <c r="S66" s="368">
        <f>'8'!S9</f>
        <v>0</v>
      </c>
      <c r="T66" s="368">
        <f>'8'!T9</f>
        <v>0</v>
      </c>
      <c r="U66" s="368">
        <f>'8'!U9</f>
        <v>0</v>
      </c>
      <c r="V66" s="368">
        <f>'8'!V9</f>
        <v>0</v>
      </c>
      <c r="W66" s="368">
        <f>'8'!W9</f>
        <v>0</v>
      </c>
      <c r="X66" s="368">
        <v>0</v>
      </c>
      <c r="Y66" s="368">
        <v>0</v>
      </c>
      <c r="Z66" s="368">
        <v>0</v>
      </c>
      <c r="AA66" s="368">
        <v>0</v>
      </c>
      <c r="AB66" s="368">
        <v>0</v>
      </c>
      <c r="AC66" s="368">
        <v>0</v>
      </c>
      <c r="AD66" s="368">
        <v>0</v>
      </c>
      <c r="AE66" s="368">
        <v>0</v>
      </c>
      <c r="AF66" s="368">
        <v>0</v>
      </c>
      <c r="AG66" s="368">
        <v>0</v>
      </c>
      <c r="AH66" s="368">
        <f>AVERAGE(D66:W66)</f>
        <v>0</v>
      </c>
      <c r="AI66" s="368">
        <f>SUM(D66:W66)</f>
        <v>0</v>
      </c>
      <c r="AJ66" s="368">
        <f>AVERAGE(D66:AG66)</f>
        <v>0</v>
      </c>
      <c r="AK66" s="368">
        <f>SUM(D66:AG66)</f>
        <v>0</v>
      </c>
    </row>
    <row r="67" spans="2:37" s="349" customFormat="1" ht="11.25" customHeight="1">
      <c r="B67" s="357" t="s">
        <v>570</v>
      </c>
      <c r="C67" s="368">
        <v>0</v>
      </c>
      <c r="D67" s="368">
        <f>'8'!D10</f>
        <v>0</v>
      </c>
      <c r="E67" s="368">
        <f>'8'!E10</f>
        <v>0</v>
      </c>
      <c r="F67" s="368">
        <f>'8'!F10</f>
        <v>0</v>
      </c>
      <c r="G67" s="368">
        <f>'8'!G10</f>
        <v>0</v>
      </c>
      <c r="H67" s="368">
        <f>'8'!H10</f>
        <v>0</v>
      </c>
      <c r="I67" s="368">
        <f>'8'!I10</f>
        <v>0</v>
      </c>
      <c r="J67" s="368">
        <f>'8'!J10</f>
        <v>0</v>
      </c>
      <c r="K67" s="368">
        <f>'8'!K10</f>
        <v>0</v>
      </c>
      <c r="L67" s="368">
        <f>'8'!L10</f>
        <v>0</v>
      </c>
      <c r="M67" s="368">
        <f>'8'!M10</f>
        <v>0</v>
      </c>
      <c r="N67" s="368">
        <f>'8'!N10</f>
        <v>0</v>
      </c>
      <c r="O67" s="368">
        <f>'8'!O10</f>
        <v>0</v>
      </c>
      <c r="P67" s="368">
        <f>'8'!P10</f>
        <v>0</v>
      </c>
      <c r="Q67" s="368">
        <f>'8'!Q10</f>
        <v>0</v>
      </c>
      <c r="R67" s="368">
        <f>'8'!R10</f>
        <v>0</v>
      </c>
      <c r="S67" s="368">
        <f>'8'!S10</f>
        <v>0</v>
      </c>
      <c r="T67" s="368">
        <f>'8'!T10</f>
        <v>0</v>
      </c>
      <c r="U67" s="368">
        <f>'8'!U10</f>
        <v>0</v>
      </c>
      <c r="V67" s="368">
        <f>'8'!V10</f>
        <v>0</v>
      </c>
      <c r="W67" s="368">
        <f>'8'!W10</f>
        <v>0</v>
      </c>
      <c r="X67" s="368">
        <f>'8'!X10</f>
        <v>0</v>
      </c>
      <c r="Y67" s="368">
        <f>'8'!Y10</f>
        <v>0</v>
      </c>
      <c r="Z67" s="368">
        <f>'8'!Z10</f>
        <v>0</v>
      </c>
      <c r="AA67" s="368">
        <f>'8'!AA10</f>
        <v>0</v>
      </c>
      <c r="AB67" s="368">
        <f>'8'!AB10</f>
        <v>0</v>
      </c>
      <c r="AC67" s="368">
        <f>'8'!AC10</f>
        <v>0</v>
      </c>
      <c r="AD67" s="368">
        <f>'8'!AD10</f>
        <v>0</v>
      </c>
      <c r="AE67" s="368">
        <f>'8'!AE10</f>
        <v>0</v>
      </c>
      <c r="AF67" s="368">
        <f>'8'!AF10</f>
        <v>0</v>
      </c>
      <c r="AG67" s="368">
        <f>'8'!AG10</f>
        <v>0</v>
      </c>
      <c r="AH67" s="368">
        <f>AVERAGE(D67:W67)</f>
        <v>0</v>
      </c>
      <c r="AI67" s="368">
        <f>SUM(D67:W67)</f>
        <v>0</v>
      </c>
      <c r="AJ67" s="368">
        <f>AVERAGE(D67:AG67)</f>
        <v>0</v>
      </c>
      <c r="AK67" s="368">
        <f>SUM(D67:AG67)</f>
        <v>0</v>
      </c>
    </row>
    <row r="68" spans="2:37" s="349" customFormat="1" ht="11.25" customHeight="1">
      <c r="B68" s="355" t="s">
        <v>135</v>
      </c>
      <c r="C68" s="369">
        <f>SUM(C66:C67)</f>
        <v>0</v>
      </c>
      <c r="D68" s="369">
        <f>SUM(D66:D67)</f>
        <v>0</v>
      </c>
      <c r="E68" s="369">
        <f t="shared" ref="E68:AG68" si="24">SUM(E66:E67)</f>
        <v>0</v>
      </c>
      <c r="F68" s="369">
        <f t="shared" si="24"/>
        <v>0</v>
      </c>
      <c r="G68" s="369">
        <f t="shared" si="24"/>
        <v>0</v>
      </c>
      <c r="H68" s="369">
        <f t="shared" si="24"/>
        <v>0</v>
      </c>
      <c r="I68" s="369">
        <f t="shared" si="24"/>
        <v>0</v>
      </c>
      <c r="J68" s="369">
        <f t="shared" si="24"/>
        <v>0</v>
      </c>
      <c r="K68" s="369">
        <f t="shared" si="24"/>
        <v>0</v>
      </c>
      <c r="L68" s="369">
        <f t="shared" si="24"/>
        <v>0</v>
      </c>
      <c r="M68" s="369">
        <f t="shared" si="24"/>
        <v>0</v>
      </c>
      <c r="N68" s="369">
        <f t="shared" si="24"/>
        <v>0</v>
      </c>
      <c r="O68" s="369">
        <f t="shared" si="24"/>
        <v>0</v>
      </c>
      <c r="P68" s="369">
        <f t="shared" si="24"/>
        <v>0</v>
      </c>
      <c r="Q68" s="369">
        <f t="shared" si="24"/>
        <v>0</v>
      </c>
      <c r="R68" s="369">
        <f t="shared" si="24"/>
        <v>0</v>
      </c>
      <c r="S68" s="369">
        <f t="shared" si="24"/>
        <v>0</v>
      </c>
      <c r="T68" s="369">
        <f t="shared" si="24"/>
        <v>0</v>
      </c>
      <c r="U68" s="369">
        <f t="shared" si="24"/>
        <v>0</v>
      </c>
      <c r="V68" s="369">
        <f t="shared" si="24"/>
        <v>0</v>
      </c>
      <c r="W68" s="369">
        <f t="shared" si="24"/>
        <v>0</v>
      </c>
      <c r="X68" s="369">
        <f t="shared" si="24"/>
        <v>0</v>
      </c>
      <c r="Y68" s="369">
        <f t="shared" si="24"/>
        <v>0</v>
      </c>
      <c r="Z68" s="369">
        <f t="shared" si="24"/>
        <v>0</v>
      </c>
      <c r="AA68" s="369">
        <f t="shared" si="24"/>
        <v>0</v>
      </c>
      <c r="AB68" s="369">
        <f t="shared" si="24"/>
        <v>0</v>
      </c>
      <c r="AC68" s="369">
        <f t="shared" si="24"/>
        <v>0</v>
      </c>
      <c r="AD68" s="369">
        <f t="shared" si="24"/>
        <v>0</v>
      </c>
      <c r="AE68" s="369">
        <f t="shared" si="24"/>
        <v>0</v>
      </c>
      <c r="AF68" s="369">
        <f t="shared" si="24"/>
        <v>0</v>
      </c>
      <c r="AG68" s="369">
        <f t="shared" si="24"/>
        <v>0</v>
      </c>
      <c r="AH68" s="369">
        <f>AVERAGE(D68:W68)</f>
        <v>0</v>
      </c>
      <c r="AI68" s="369">
        <f>SUM(D68:W68)</f>
        <v>0</v>
      </c>
      <c r="AJ68" s="369">
        <f>AVERAGE(D68:AG68)</f>
        <v>0</v>
      </c>
      <c r="AK68" s="369">
        <f>SUM(D68:AG68)</f>
        <v>0</v>
      </c>
    </row>
    <row r="69" spans="2:37" ht="11.25" customHeight="1">
      <c r="B69" s="359" t="s">
        <v>136</v>
      </c>
      <c r="C69" s="369">
        <f>C64-C68</f>
        <v>0</v>
      </c>
      <c r="D69" s="369">
        <f>D64-D68</f>
        <v>0</v>
      </c>
      <c r="E69" s="369">
        <f t="shared" ref="E69:AG69" si="25">E64-E68</f>
        <v>0</v>
      </c>
      <c r="F69" s="369">
        <f t="shared" si="25"/>
        <v>0</v>
      </c>
      <c r="G69" s="369">
        <f t="shared" si="25"/>
        <v>0</v>
      </c>
      <c r="H69" s="369">
        <f t="shared" si="25"/>
        <v>0</v>
      </c>
      <c r="I69" s="369">
        <f t="shared" si="25"/>
        <v>0</v>
      </c>
      <c r="J69" s="369">
        <f t="shared" si="25"/>
        <v>0</v>
      </c>
      <c r="K69" s="369">
        <f t="shared" si="25"/>
        <v>0</v>
      </c>
      <c r="L69" s="369">
        <f t="shared" si="25"/>
        <v>0</v>
      </c>
      <c r="M69" s="369">
        <f t="shared" si="25"/>
        <v>0</v>
      </c>
      <c r="N69" s="369">
        <f t="shared" si="25"/>
        <v>0</v>
      </c>
      <c r="O69" s="369">
        <f t="shared" si="25"/>
        <v>0</v>
      </c>
      <c r="P69" s="369">
        <f t="shared" si="25"/>
        <v>0</v>
      </c>
      <c r="Q69" s="369">
        <f t="shared" si="25"/>
        <v>0</v>
      </c>
      <c r="R69" s="369">
        <f t="shared" si="25"/>
        <v>0</v>
      </c>
      <c r="S69" s="369">
        <f t="shared" si="25"/>
        <v>0</v>
      </c>
      <c r="T69" s="369">
        <f t="shared" si="25"/>
        <v>0</v>
      </c>
      <c r="U69" s="369">
        <f t="shared" si="25"/>
        <v>0</v>
      </c>
      <c r="V69" s="369">
        <f t="shared" si="25"/>
        <v>0</v>
      </c>
      <c r="W69" s="369">
        <f t="shared" si="25"/>
        <v>0</v>
      </c>
      <c r="X69" s="369">
        <f t="shared" si="25"/>
        <v>0</v>
      </c>
      <c r="Y69" s="369">
        <f t="shared" si="25"/>
        <v>0</v>
      </c>
      <c r="Z69" s="369">
        <f t="shared" si="25"/>
        <v>0</v>
      </c>
      <c r="AA69" s="369">
        <f t="shared" si="25"/>
        <v>0</v>
      </c>
      <c r="AB69" s="369">
        <f t="shared" si="25"/>
        <v>0</v>
      </c>
      <c r="AC69" s="369">
        <f t="shared" si="25"/>
        <v>0</v>
      </c>
      <c r="AD69" s="369">
        <f t="shared" si="25"/>
        <v>0</v>
      </c>
      <c r="AE69" s="369">
        <f t="shared" si="25"/>
        <v>0</v>
      </c>
      <c r="AF69" s="369">
        <f t="shared" si="25"/>
        <v>0</v>
      </c>
      <c r="AG69" s="369">
        <f t="shared" si="25"/>
        <v>0</v>
      </c>
      <c r="AH69" s="369">
        <f>AVERAGE(D69:W69)</f>
        <v>0</v>
      </c>
      <c r="AI69" s="369">
        <f>SUM(D69:W69)</f>
        <v>0</v>
      </c>
      <c r="AJ69" s="369">
        <f>AVERAGE(D69:AG69)</f>
        <v>0</v>
      </c>
      <c r="AK69" s="369">
        <f>SUM(D69:AG69)</f>
        <v>0</v>
      </c>
    </row>
    <row r="70" spans="2:37" s="360" customFormat="1" ht="11.25" customHeight="1">
      <c r="B70" s="361" t="s">
        <v>557</v>
      </c>
      <c r="C70" s="368">
        <f>IF(ISERR(C69/C64),0,C69/C64)</f>
        <v>0</v>
      </c>
      <c r="D70" s="343">
        <f>IF(ISERR(D69/D64),0,D69/D64)</f>
        <v>0</v>
      </c>
      <c r="E70" s="343">
        <f t="shared" ref="E70:AE70" si="26">IF(ISERR(E69/E64),0,E69/E64)</f>
        <v>0</v>
      </c>
      <c r="F70" s="343">
        <f t="shared" si="26"/>
        <v>0</v>
      </c>
      <c r="G70" s="343">
        <f t="shared" si="26"/>
        <v>0</v>
      </c>
      <c r="H70" s="343">
        <f t="shared" si="26"/>
        <v>0</v>
      </c>
      <c r="I70" s="343">
        <f t="shared" si="26"/>
        <v>0</v>
      </c>
      <c r="J70" s="343">
        <f t="shared" si="26"/>
        <v>0</v>
      </c>
      <c r="K70" s="343">
        <f t="shared" si="26"/>
        <v>0</v>
      </c>
      <c r="L70" s="343">
        <f t="shared" si="26"/>
        <v>0</v>
      </c>
      <c r="M70" s="343">
        <f t="shared" si="26"/>
        <v>0</v>
      </c>
      <c r="N70" s="343">
        <f t="shared" si="26"/>
        <v>0</v>
      </c>
      <c r="O70" s="343">
        <f t="shared" si="26"/>
        <v>0</v>
      </c>
      <c r="P70" s="343">
        <f t="shared" si="26"/>
        <v>0</v>
      </c>
      <c r="Q70" s="343">
        <f t="shared" si="26"/>
        <v>0</v>
      </c>
      <c r="R70" s="343">
        <f t="shared" si="26"/>
        <v>0</v>
      </c>
      <c r="S70" s="343">
        <f t="shared" si="26"/>
        <v>0</v>
      </c>
      <c r="T70" s="343">
        <f t="shared" si="26"/>
        <v>0</v>
      </c>
      <c r="U70" s="343">
        <f t="shared" si="26"/>
        <v>0</v>
      </c>
      <c r="V70" s="343">
        <f t="shared" si="26"/>
        <v>0</v>
      </c>
      <c r="W70" s="343">
        <f t="shared" si="26"/>
        <v>0</v>
      </c>
      <c r="X70" s="343">
        <f t="shared" si="26"/>
        <v>0</v>
      </c>
      <c r="Y70" s="343">
        <f t="shared" si="26"/>
        <v>0</v>
      </c>
      <c r="Z70" s="343">
        <f t="shared" si="26"/>
        <v>0</v>
      </c>
      <c r="AA70" s="343">
        <f t="shared" si="26"/>
        <v>0</v>
      </c>
      <c r="AB70" s="343">
        <f t="shared" si="26"/>
        <v>0</v>
      </c>
      <c r="AC70" s="343">
        <f t="shared" si="26"/>
        <v>0</v>
      </c>
      <c r="AD70" s="343">
        <f t="shared" si="26"/>
        <v>0</v>
      </c>
      <c r="AE70" s="343">
        <f t="shared" si="26"/>
        <v>0</v>
      </c>
      <c r="AF70" s="343">
        <f t="shared" ref="AF70:AK70" si="27">IF(ISERR(AF69/AF64),0,AF69/AF64)</f>
        <v>0</v>
      </c>
      <c r="AG70" s="343">
        <f t="shared" si="27"/>
        <v>0</v>
      </c>
      <c r="AH70" s="343">
        <f t="shared" si="27"/>
        <v>0</v>
      </c>
      <c r="AI70" s="343">
        <f t="shared" si="27"/>
        <v>0</v>
      </c>
      <c r="AJ70" s="343">
        <f t="shared" si="27"/>
        <v>0</v>
      </c>
      <c r="AK70" s="343">
        <f t="shared" si="27"/>
        <v>0</v>
      </c>
    </row>
    <row r="71" spans="2:37" ht="11.25" customHeight="1">
      <c r="B71" s="361" t="s">
        <v>137</v>
      </c>
      <c r="C71" s="368"/>
      <c r="D71" s="368"/>
      <c r="E71" s="368"/>
      <c r="F71" s="368"/>
      <c r="G71" s="368"/>
      <c r="H71" s="368"/>
      <c r="I71" s="368"/>
      <c r="J71" s="368"/>
      <c r="K71" s="368"/>
      <c r="L71" s="368"/>
      <c r="M71" s="368"/>
      <c r="N71" s="368"/>
      <c r="O71" s="368"/>
      <c r="P71" s="368"/>
      <c r="Q71" s="368"/>
      <c r="R71" s="368"/>
      <c r="S71" s="368"/>
      <c r="T71" s="368"/>
      <c r="U71" s="368"/>
      <c r="V71" s="368"/>
      <c r="W71" s="368"/>
      <c r="X71" s="368"/>
      <c r="Y71" s="368"/>
      <c r="Z71" s="368"/>
      <c r="AA71" s="368"/>
      <c r="AB71" s="368"/>
      <c r="AC71" s="368"/>
      <c r="AD71" s="368"/>
      <c r="AE71" s="368"/>
      <c r="AF71" s="368"/>
      <c r="AG71" s="368"/>
      <c r="AH71" s="368"/>
      <c r="AI71" s="368"/>
      <c r="AJ71" s="368"/>
      <c r="AK71" s="368"/>
    </row>
    <row r="72" spans="2:37" ht="11.25" customHeight="1">
      <c r="B72" s="361" t="s">
        <v>558</v>
      </c>
      <c r="C72" s="368"/>
      <c r="D72" s="368"/>
      <c r="E72" s="368"/>
      <c r="F72" s="368"/>
      <c r="G72" s="368"/>
      <c r="H72" s="368"/>
      <c r="I72" s="368"/>
      <c r="J72" s="368"/>
      <c r="K72" s="368"/>
      <c r="L72" s="368"/>
      <c r="M72" s="368"/>
      <c r="N72" s="368"/>
      <c r="O72" s="368"/>
      <c r="P72" s="368"/>
      <c r="Q72" s="368"/>
      <c r="R72" s="368"/>
      <c r="S72" s="368"/>
      <c r="T72" s="368"/>
      <c r="U72" s="368"/>
      <c r="V72" s="368"/>
      <c r="W72" s="368"/>
      <c r="X72" s="368"/>
      <c r="Y72" s="368"/>
      <c r="Z72" s="368"/>
      <c r="AA72" s="368"/>
      <c r="AB72" s="368"/>
      <c r="AC72" s="368"/>
      <c r="AD72" s="368"/>
      <c r="AE72" s="368"/>
      <c r="AF72" s="368"/>
      <c r="AG72" s="368"/>
      <c r="AH72" s="368"/>
      <c r="AI72" s="368"/>
      <c r="AJ72" s="368"/>
      <c r="AK72" s="368"/>
    </row>
    <row r="73" spans="2:37" ht="11.25" customHeight="1">
      <c r="B73" s="359" t="s">
        <v>559</v>
      </c>
      <c r="C73" s="369">
        <f t="shared" ref="C73:AE73" si="28">C69-C71-C72</f>
        <v>0</v>
      </c>
      <c r="D73" s="369">
        <f t="shared" si="28"/>
        <v>0</v>
      </c>
      <c r="E73" s="369">
        <f t="shared" si="28"/>
        <v>0</v>
      </c>
      <c r="F73" s="369">
        <f t="shared" si="28"/>
        <v>0</v>
      </c>
      <c r="G73" s="369">
        <f t="shared" si="28"/>
        <v>0</v>
      </c>
      <c r="H73" s="369">
        <f t="shared" si="28"/>
        <v>0</v>
      </c>
      <c r="I73" s="369">
        <f t="shared" si="28"/>
        <v>0</v>
      </c>
      <c r="J73" s="369">
        <f t="shared" si="28"/>
        <v>0</v>
      </c>
      <c r="K73" s="369">
        <f t="shared" si="28"/>
        <v>0</v>
      </c>
      <c r="L73" s="369">
        <f t="shared" si="28"/>
        <v>0</v>
      </c>
      <c r="M73" s="369">
        <f t="shared" si="28"/>
        <v>0</v>
      </c>
      <c r="N73" s="369">
        <f t="shared" si="28"/>
        <v>0</v>
      </c>
      <c r="O73" s="369">
        <f>O69-O71-O72</f>
        <v>0</v>
      </c>
      <c r="P73" s="369">
        <f t="shared" si="28"/>
        <v>0</v>
      </c>
      <c r="Q73" s="369">
        <f t="shared" si="28"/>
        <v>0</v>
      </c>
      <c r="R73" s="369">
        <f t="shared" si="28"/>
        <v>0</v>
      </c>
      <c r="S73" s="369">
        <f t="shared" si="28"/>
        <v>0</v>
      </c>
      <c r="T73" s="369">
        <f t="shared" si="28"/>
        <v>0</v>
      </c>
      <c r="U73" s="369">
        <f t="shared" si="28"/>
        <v>0</v>
      </c>
      <c r="V73" s="369">
        <f t="shared" si="28"/>
        <v>0</v>
      </c>
      <c r="W73" s="369">
        <f t="shared" si="28"/>
        <v>0</v>
      </c>
      <c r="X73" s="369">
        <f t="shared" si="28"/>
        <v>0</v>
      </c>
      <c r="Y73" s="369">
        <f t="shared" si="28"/>
        <v>0</v>
      </c>
      <c r="Z73" s="369">
        <f t="shared" si="28"/>
        <v>0</v>
      </c>
      <c r="AA73" s="369">
        <f t="shared" si="28"/>
        <v>0</v>
      </c>
      <c r="AB73" s="369">
        <f t="shared" si="28"/>
        <v>0</v>
      </c>
      <c r="AC73" s="369">
        <f t="shared" si="28"/>
        <v>0</v>
      </c>
      <c r="AD73" s="369">
        <f t="shared" si="28"/>
        <v>0</v>
      </c>
      <c r="AE73" s="369">
        <f t="shared" si="28"/>
        <v>0</v>
      </c>
      <c r="AF73" s="369">
        <f>AF69-AF71-AF72</f>
        <v>0</v>
      </c>
      <c r="AG73" s="369">
        <f>AG69-AG71-AG72</f>
        <v>0</v>
      </c>
      <c r="AH73" s="369">
        <f>AVERAGE(D73:W73)</f>
        <v>0</v>
      </c>
      <c r="AI73" s="369">
        <f>SUM(D73:W73)</f>
        <v>0</v>
      </c>
      <c r="AJ73" s="369">
        <f>AVERAGE(D73:AG73)</f>
        <v>0</v>
      </c>
      <c r="AK73" s="369">
        <f>SUM(D73:AG73)</f>
        <v>0</v>
      </c>
    </row>
    <row r="74" spans="2:37" ht="11.25" customHeight="1">
      <c r="B74" s="361" t="s">
        <v>560</v>
      </c>
      <c r="C74" s="368"/>
      <c r="D74" s="368"/>
      <c r="E74" s="368"/>
      <c r="F74" s="368"/>
      <c r="G74" s="368"/>
      <c r="H74" s="368"/>
      <c r="I74" s="368"/>
      <c r="J74" s="368"/>
      <c r="K74" s="368"/>
      <c r="L74" s="368"/>
      <c r="M74" s="368"/>
      <c r="N74" s="368"/>
      <c r="O74" s="368"/>
      <c r="P74" s="368"/>
      <c r="Q74" s="368"/>
      <c r="R74" s="368"/>
      <c r="S74" s="368"/>
      <c r="T74" s="368"/>
      <c r="U74" s="368"/>
      <c r="V74" s="368"/>
      <c r="W74" s="368"/>
      <c r="X74" s="368"/>
      <c r="Y74" s="368"/>
      <c r="Z74" s="368"/>
      <c r="AA74" s="368"/>
      <c r="AB74" s="368"/>
      <c r="AC74" s="368"/>
      <c r="AD74" s="368"/>
      <c r="AE74" s="368"/>
      <c r="AF74" s="368"/>
      <c r="AG74" s="368"/>
      <c r="AH74" s="368"/>
      <c r="AI74" s="368"/>
      <c r="AJ74" s="368"/>
      <c r="AK74" s="368"/>
    </row>
    <row r="75" spans="2:37" s="363" customFormat="1" ht="11.25" hidden="1" customHeight="1">
      <c r="B75" s="364" t="s">
        <v>561</v>
      </c>
      <c r="C75" s="370">
        <f t="shared" ref="C75:AG75" si="29">SUM(C74:C74)</f>
        <v>0</v>
      </c>
      <c r="D75" s="370">
        <f t="shared" si="29"/>
        <v>0</v>
      </c>
      <c r="E75" s="370">
        <f t="shared" si="29"/>
        <v>0</v>
      </c>
      <c r="F75" s="370">
        <f t="shared" si="29"/>
        <v>0</v>
      </c>
      <c r="G75" s="370">
        <f t="shared" si="29"/>
        <v>0</v>
      </c>
      <c r="H75" s="370">
        <f t="shared" si="29"/>
        <v>0</v>
      </c>
      <c r="I75" s="370">
        <f t="shared" si="29"/>
        <v>0</v>
      </c>
      <c r="J75" s="370">
        <f t="shared" si="29"/>
        <v>0</v>
      </c>
      <c r="K75" s="370">
        <f t="shared" si="29"/>
        <v>0</v>
      </c>
      <c r="L75" s="370">
        <f t="shared" si="29"/>
        <v>0</v>
      </c>
      <c r="M75" s="370">
        <f t="shared" si="29"/>
        <v>0</v>
      </c>
      <c r="N75" s="370">
        <f t="shared" si="29"/>
        <v>0</v>
      </c>
      <c r="O75" s="370">
        <f t="shared" si="29"/>
        <v>0</v>
      </c>
      <c r="P75" s="370">
        <f t="shared" si="29"/>
        <v>0</v>
      </c>
      <c r="Q75" s="370">
        <f t="shared" si="29"/>
        <v>0</v>
      </c>
      <c r="R75" s="370">
        <f t="shared" si="29"/>
        <v>0</v>
      </c>
      <c r="S75" s="370">
        <f t="shared" si="29"/>
        <v>0</v>
      </c>
      <c r="T75" s="370">
        <f t="shared" si="29"/>
        <v>0</v>
      </c>
      <c r="U75" s="370">
        <f t="shared" si="29"/>
        <v>0</v>
      </c>
      <c r="V75" s="370">
        <f t="shared" si="29"/>
        <v>0</v>
      </c>
      <c r="W75" s="370">
        <f t="shared" si="29"/>
        <v>0</v>
      </c>
      <c r="X75" s="370">
        <f t="shared" si="29"/>
        <v>0</v>
      </c>
      <c r="Y75" s="370">
        <f t="shared" si="29"/>
        <v>0</v>
      </c>
      <c r="Z75" s="370">
        <f t="shared" si="29"/>
        <v>0</v>
      </c>
      <c r="AA75" s="370">
        <f t="shared" si="29"/>
        <v>0</v>
      </c>
      <c r="AB75" s="370">
        <f t="shared" si="29"/>
        <v>0</v>
      </c>
      <c r="AC75" s="370">
        <f t="shared" si="29"/>
        <v>0</v>
      </c>
      <c r="AD75" s="370">
        <f t="shared" si="29"/>
        <v>0</v>
      </c>
      <c r="AE75" s="370">
        <f t="shared" si="29"/>
        <v>0</v>
      </c>
      <c r="AF75" s="370">
        <f t="shared" si="29"/>
        <v>0</v>
      </c>
      <c r="AG75" s="370">
        <f t="shared" si="29"/>
        <v>0</v>
      </c>
      <c r="AH75" s="370">
        <f>AVERAGE(D75:W75)</f>
        <v>0</v>
      </c>
      <c r="AI75" s="370">
        <f>SUM(D75:W75)</f>
        <v>0</v>
      </c>
      <c r="AJ75" s="370">
        <f>AVERAGE(D75:AG75)</f>
        <v>0</v>
      </c>
      <c r="AK75" s="370">
        <f>SUM(D75:AG75)</f>
        <v>0</v>
      </c>
    </row>
    <row r="76" spans="2:37" ht="11.25" customHeight="1">
      <c r="B76" s="359" t="s">
        <v>140</v>
      </c>
      <c r="C76" s="369">
        <f t="shared" ref="C76:AG76" si="30">C73-C75</f>
        <v>0</v>
      </c>
      <c r="D76" s="369">
        <f t="shared" si="30"/>
        <v>0</v>
      </c>
      <c r="E76" s="369">
        <f t="shared" si="30"/>
        <v>0</v>
      </c>
      <c r="F76" s="369">
        <f t="shared" si="30"/>
        <v>0</v>
      </c>
      <c r="G76" s="369">
        <f t="shared" si="30"/>
        <v>0</v>
      </c>
      <c r="H76" s="369">
        <f t="shared" si="30"/>
        <v>0</v>
      </c>
      <c r="I76" s="369">
        <f t="shared" si="30"/>
        <v>0</v>
      </c>
      <c r="J76" s="369">
        <f t="shared" si="30"/>
        <v>0</v>
      </c>
      <c r="K76" s="369">
        <f t="shared" si="30"/>
        <v>0</v>
      </c>
      <c r="L76" s="369">
        <f t="shared" si="30"/>
        <v>0</v>
      </c>
      <c r="M76" s="369">
        <f t="shared" si="30"/>
        <v>0</v>
      </c>
      <c r="N76" s="369">
        <f t="shared" si="30"/>
        <v>0</v>
      </c>
      <c r="O76" s="369">
        <f t="shared" si="30"/>
        <v>0</v>
      </c>
      <c r="P76" s="369">
        <f t="shared" si="30"/>
        <v>0</v>
      </c>
      <c r="Q76" s="369">
        <f t="shared" si="30"/>
        <v>0</v>
      </c>
      <c r="R76" s="369">
        <f t="shared" si="30"/>
        <v>0</v>
      </c>
      <c r="S76" s="369">
        <f t="shared" si="30"/>
        <v>0</v>
      </c>
      <c r="T76" s="369">
        <f t="shared" si="30"/>
        <v>0</v>
      </c>
      <c r="U76" s="369">
        <f t="shared" si="30"/>
        <v>0</v>
      </c>
      <c r="V76" s="369">
        <f t="shared" si="30"/>
        <v>0</v>
      </c>
      <c r="W76" s="369">
        <f t="shared" si="30"/>
        <v>0</v>
      </c>
      <c r="X76" s="369">
        <f t="shared" si="30"/>
        <v>0</v>
      </c>
      <c r="Y76" s="369">
        <f t="shared" si="30"/>
        <v>0</v>
      </c>
      <c r="Z76" s="369">
        <f t="shared" si="30"/>
        <v>0</v>
      </c>
      <c r="AA76" s="369">
        <f t="shared" si="30"/>
        <v>0</v>
      </c>
      <c r="AB76" s="369">
        <f t="shared" si="30"/>
        <v>0</v>
      </c>
      <c r="AC76" s="369">
        <f t="shared" si="30"/>
        <v>0</v>
      </c>
      <c r="AD76" s="369">
        <f t="shared" si="30"/>
        <v>0</v>
      </c>
      <c r="AE76" s="369">
        <f t="shared" si="30"/>
        <v>0</v>
      </c>
      <c r="AF76" s="369">
        <f t="shared" si="30"/>
        <v>0</v>
      </c>
      <c r="AG76" s="369">
        <f t="shared" si="30"/>
        <v>0</v>
      </c>
      <c r="AH76" s="369">
        <f>AVERAGE(D76:W76)</f>
        <v>0</v>
      </c>
      <c r="AI76" s="369">
        <f>SUM(D76:W76)</f>
        <v>0</v>
      </c>
      <c r="AJ76" s="369">
        <f>AVERAGE(D76:AG76)</f>
        <v>0</v>
      </c>
      <c r="AK76" s="369">
        <f>SUM(D76:AG76)</f>
        <v>0</v>
      </c>
    </row>
    <row r="77" spans="2:37" ht="11.25" customHeight="1">
      <c r="B77" s="366" t="s">
        <v>141</v>
      </c>
      <c r="C77" s="368">
        <f>IF(C76&gt;0,('5'!$E$55*C76),0)</f>
        <v>0</v>
      </c>
      <c r="D77" s="368">
        <f>IF(D76&gt;0,('5'!$E$55*D76),0)</f>
        <v>0</v>
      </c>
      <c r="E77" s="368">
        <f>IF(E76&gt;0,('5'!$E$55*E76),0)</f>
        <v>0</v>
      </c>
      <c r="F77" s="368">
        <f>IF(F76&gt;0,('5'!$E$55*F76),0)</f>
        <v>0</v>
      </c>
      <c r="G77" s="368">
        <f>IF(G76&gt;0,('5'!$E$55*G76),0)</f>
        <v>0</v>
      </c>
      <c r="H77" s="368">
        <f>IF(H76&gt;0,('5'!$E$55*H76),0)</f>
        <v>0</v>
      </c>
      <c r="I77" s="368">
        <f>IF(I76&gt;0,('5'!$E$55*I76),0)</f>
        <v>0</v>
      </c>
      <c r="J77" s="368">
        <f>IF(J76&gt;0,('5'!$E$55*J76),0)</f>
        <v>0</v>
      </c>
      <c r="K77" s="368">
        <f>IF(K76&gt;0,('5'!$E$55*K76),0)</f>
        <v>0</v>
      </c>
      <c r="L77" s="368">
        <f>IF(L76&gt;0,('5'!$E$55*L76),0)</f>
        <v>0</v>
      </c>
      <c r="M77" s="368">
        <f>IF(M76&gt;0,('5'!$E$55*M76),0)</f>
        <v>0</v>
      </c>
      <c r="N77" s="368">
        <f>IF(N76&gt;0,('5'!$E$55*N76),0)</f>
        <v>0</v>
      </c>
      <c r="O77" s="368">
        <f>IF(O76&gt;0,('5'!$E$55*O76),0)</f>
        <v>0</v>
      </c>
      <c r="P77" s="368">
        <f>IF(P76&gt;0,('5'!$E$55*P76),0)</f>
        <v>0</v>
      </c>
      <c r="Q77" s="368">
        <f>IF(Q76&gt;0,('5'!$E$55*Q76),0)</f>
        <v>0</v>
      </c>
      <c r="R77" s="368">
        <f>IF(R76&gt;0,('5'!$E$55*R76),0)</f>
        <v>0</v>
      </c>
      <c r="S77" s="368">
        <f>IF(S76&gt;0,('5'!$E$55*S76),0)</f>
        <v>0</v>
      </c>
      <c r="T77" s="368">
        <f>IF(T76&gt;0,('5'!$E$55*T76),0)</f>
        <v>0</v>
      </c>
      <c r="U77" s="368">
        <f>IF(U76&gt;0,('5'!$E$55*U76),0)</f>
        <v>0</v>
      </c>
      <c r="V77" s="368">
        <f>IF(V76&gt;0,('5'!$E$55*V76),0)</f>
        <v>0</v>
      </c>
      <c r="W77" s="368">
        <f>IF(W76&gt;0,('5'!$E$55*W76),0)</f>
        <v>0</v>
      </c>
      <c r="X77" s="368">
        <f>IF(X76&gt;0,('5'!$E$55*X76),0)</f>
        <v>0</v>
      </c>
      <c r="Y77" s="368">
        <f>IF(Y76&gt;0,('5'!$E$55*Y76),0)</f>
        <v>0</v>
      </c>
      <c r="Z77" s="368">
        <f>IF(Z76&gt;0,('5'!$E$55*Z76),0)</f>
        <v>0</v>
      </c>
      <c r="AA77" s="368">
        <f>IF(AA76&gt;0,('5'!$E$55*AA76),0)</f>
        <v>0</v>
      </c>
      <c r="AB77" s="368">
        <f>IF(AB76&gt;0,('5'!$E$55*AB76),0)</f>
        <v>0</v>
      </c>
      <c r="AC77" s="368">
        <f>IF(AC76&gt;0,('5'!$E$55*AC76),0)</f>
        <v>0</v>
      </c>
      <c r="AD77" s="368">
        <f>IF(AD76&gt;0,('5'!$E$55*AD76),0)</f>
        <v>0</v>
      </c>
      <c r="AE77" s="368">
        <f>IF(AE76&gt;0,('5'!$E$55*AE76),0)</f>
        <v>0</v>
      </c>
      <c r="AF77" s="368">
        <f>IF(AF76&gt;0,('5'!$E$55*AF76),0)</f>
        <v>0</v>
      </c>
      <c r="AG77" s="368">
        <f>IF(AG76&gt;0,('5'!$E$55*AG76),0)</f>
        <v>0</v>
      </c>
      <c r="AH77" s="368">
        <f>AVERAGE(D77:W77)</f>
        <v>0</v>
      </c>
      <c r="AI77" s="368">
        <f>SUM(D77:W77)</f>
        <v>0</v>
      </c>
      <c r="AJ77" s="368">
        <f>AVERAGE(D77:AG77)</f>
        <v>0</v>
      </c>
      <c r="AK77" s="368">
        <f>SUM(D77:AG77)</f>
        <v>0</v>
      </c>
    </row>
    <row r="78" spans="2:37" s="363" customFormat="1" ht="11.25" hidden="1" customHeight="1">
      <c r="B78" s="367" t="s">
        <v>562</v>
      </c>
      <c r="C78" s="370">
        <f t="shared" ref="C78:H78" si="31">SUM(C77:C77)</f>
        <v>0</v>
      </c>
      <c r="D78" s="370">
        <f t="shared" si="31"/>
        <v>0</v>
      </c>
      <c r="E78" s="370">
        <f t="shared" si="31"/>
        <v>0</v>
      </c>
      <c r="F78" s="370">
        <f t="shared" si="31"/>
        <v>0</v>
      </c>
      <c r="G78" s="370">
        <f t="shared" si="31"/>
        <v>0</v>
      </c>
      <c r="H78" s="370">
        <f t="shared" si="31"/>
        <v>0</v>
      </c>
      <c r="I78" s="370">
        <f t="shared" ref="I78:AG78" si="32">SUM(I77:I77)</f>
        <v>0</v>
      </c>
      <c r="J78" s="370">
        <f t="shared" si="32"/>
        <v>0</v>
      </c>
      <c r="K78" s="370">
        <f t="shared" si="32"/>
        <v>0</v>
      </c>
      <c r="L78" s="370">
        <f t="shared" si="32"/>
        <v>0</v>
      </c>
      <c r="M78" s="370">
        <f t="shared" si="32"/>
        <v>0</v>
      </c>
      <c r="N78" s="370">
        <f t="shared" si="32"/>
        <v>0</v>
      </c>
      <c r="O78" s="370">
        <f t="shared" si="32"/>
        <v>0</v>
      </c>
      <c r="P78" s="370">
        <f t="shared" si="32"/>
        <v>0</v>
      </c>
      <c r="Q78" s="370">
        <f t="shared" si="32"/>
        <v>0</v>
      </c>
      <c r="R78" s="370">
        <f t="shared" si="32"/>
        <v>0</v>
      </c>
      <c r="S78" s="370">
        <f t="shared" si="32"/>
        <v>0</v>
      </c>
      <c r="T78" s="370">
        <f t="shared" si="32"/>
        <v>0</v>
      </c>
      <c r="U78" s="370">
        <f t="shared" si="32"/>
        <v>0</v>
      </c>
      <c r="V78" s="370">
        <f t="shared" si="32"/>
        <v>0</v>
      </c>
      <c r="W78" s="370">
        <f t="shared" si="32"/>
        <v>0</v>
      </c>
      <c r="X78" s="370">
        <f t="shared" si="32"/>
        <v>0</v>
      </c>
      <c r="Y78" s="370">
        <f t="shared" si="32"/>
        <v>0</v>
      </c>
      <c r="Z78" s="370">
        <f t="shared" si="32"/>
        <v>0</v>
      </c>
      <c r="AA78" s="370">
        <f t="shared" si="32"/>
        <v>0</v>
      </c>
      <c r="AB78" s="370">
        <f t="shared" si="32"/>
        <v>0</v>
      </c>
      <c r="AC78" s="370">
        <f t="shared" si="32"/>
        <v>0</v>
      </c>
      <c r="AD78" s="370">
        <f t="shared" si="32"/>
        <v>0</v>
      </c>
      <c r="AE78" s="370">
        <f t="shared" si="32"/>
        <v>0</v>
      </c>
      <c r="AF78" s="370">
        <f t="shared" si="32"/>
        <v>0</v>
      </c>
      <c r="AG78" s="370">
        <f t="shared" si="32"/>
        <v>0</v>
      </c>
      <c r="AH78" s="370">
        <f>AVERAGE(D78:W78)</f>
        <v>0</v>
      </c>
      <c r="AI78" s="370">
        <f>SUM(D78:W78)</f>
        <v>0</v>
      </c>
      <c r="AJ78" s="370">
        <f>AVERAGE(D78:AG78)</f>
        <v>0</v>
      </c>
      <c r="AK78" s="370">
        <f>SUM(D78:AG78)</f>
        <v>0</v>
      </c>
    </row>
    <row r="79" spans="2:37" ht="11.25" customHeight="1">
      <c r="B79" s="359" t="s">
        <v>143</v>
      </c>
      <c r="C79" s="369">
        <f>C76-C78</f>
        <v>0</v>
      </c>
      <c r="D79" s="369">
        <f t="shared" ref="D79:AE79" si="33">D76-D78</f>
        <v>0</v>
      </c>
      <c r="E79" s="369">
        <f t="shared" si="33"/>
        <v>0</v>
      </c>
      <c r="F79" s="369">
        <f t="shared" si="33"/>
        <v>0</v>
      </c>
      <c r="G79" s="369">
        <f t="shared" si="33"/>
        <v>0</v>
      </c>
      <c r="H79" s="369">
        <f t="shared" si="33"/>
        <v>0</v>
      </c>
      <c r="I79" s="369">
        <f t="shared" si="33"/>
        <v>0</v>
      </c>
      <c r="J79" s="369">
        <f t="shared" si="33"/>
        <v>0</v>
      </c>
      <c r="K79" s="369">
        <f t="shared" si="33"/>
        <v>0</v>
      </c>
      <c r="L79" s="369">
        <f t="shared" si="33"/>
        <v>0</v>
      </c>
      <c r="M79" s="369">
        <f t="shared" si="33"/>
        <v>0</v>
      </c>
      <c r="N79" s="369">
        <f t="shared" si="33"/>
        <v>0</v>
      </c>
      <c r="O79" s="369">
        <f t="shared" si="33"/>
        <v>0</v>
      </c>
      <c r="P79" s="369">
        <f t="shared" si="33"/>
        <v>0</v>
      </c>
      <c r="Q79" s="369">
        <f t="shared" si="33"/>
        <v>0</v>
      </c>
      <c r="R79" s="369">
        <f t="shared" si="33"/>
        <v>0</v>
      </c>
      <c r="S79" s="369">
        <f t="shared" si="33"/>
        <v>0</v>
      </c>
      <c r="T79" s="369">
        <f t="shared" si="33"/>
        <v>0</v>
      </c>
      <c r="U79" s="369">
        <f t="shared" si="33"/>
        <v>0</v>
      </c>
      <c r="V79" s="369">
        <f t="shared" si="33"/>
        <v>0</v>
      </c>
      <c r="W79" s="369">
        <f t="shared" si="33"/>
        <v>0</v>
      </c>
      <c r="X79" s="369">
        <f t="shared" si="33"/>
        <v>0</v>
      </c>
      <c r="Y79" s="369">
        <f t="shared" si="33"/>
        <v>0</v>
      </c>
      <c r="Z79" s="369">
        <f t="shared" si="33"/>
        <v>0</v>
      </c>
      <c r="AA79" s="369">
        <f t="shared" si="33"/>
        <v>0</v>
      </c>
      <c r="AB79" s="369">
        <f t="shared" si="33"/>
        <v>0</v>
      </c>
      <c r="AC79" s="369">
        <f t="shared" si="33"/>
        <v>0</v>
      </c>
      <c r="AD79" s="369">
        <f t="shared" si="33"/>
        <v>0</v>
      </c>
      <c r="AE79" s="369">
        <f t="shared" si="33"/>
        <v>0</v>
      </c>
      <c r="AF79" s="369">
        <f>AF76-AF78</f>
        <v>0</v>
      </c>
      <c r="AG79" s="369">
        <f>AG76-AG78</f>
        <v>0</v>
      </c>
      <c r="AH79" s="369">
        <f>AVERAGE(D79:W79)</f>
        <v>0</v>
      </c>
      <c r="AI79" s="369">
        <f>SUM(D79:W79)</f>
        <v>0</v>
      </c>
      <c r="AJ79" s="369">
        <f>AVERAGE(D79:AG79)</f>
        <v>0</v>
      </c>
      <c r="AK79" s="369">
        <f>SUM(D79:AG79)</f>
        <v>0</v>
      </c>
    </row>
    <row r="83" spans="2:37" s="344" customFormat="1" ht="11.25" customHeight="1">
      <c r="B83" s="371" t="s">
        <v>571</v>
      </c>
      <c r="C83" s="346">
        <f>'5'!E5</f>
        <v>2026</v>
      </c>
      <c r="D83" s="346">
        <f t="shared" ref="D83:W83" si="34">+C83+1</f>
        <v>2027</v>
      </c>
      <c r="E83" s="346">
        <f t="shared" si="34"/>
        <v>2028</v>
      </c>
      <c r="F83" s="346">
        <f t="shared" si="34"/>
        <v>2029</v>
      </c>
      <c r="G83" s="346">
        <f t="shared" si="34"/>
        <v>2030</v>
      </c>
      <c r="H83" s="346">
        <f t="shared" si="34"/>
        <v>2031</v>
      </c>
      <c r="I83" s="346">
        <f t="shared" si="34"/>
        <v>2032</v>
      </c>
      <c r="J83" s="346">
        <f t="shared" si="34"/>
        <v>2033</v>
      </c>
      <c r="K83" s="346">
        <f t="shared" si="34"/>
        <v>2034</v>
      </c>
      <c r="L83" s="346">
        <f t="shared" si="34"/>
        <v>2035</v>
      </c>
      <c r="M83" s="346">
        <f t="shared" si="34"/>
        <v>2036</v>
      </c>
      <c r="N83" s="346">
        <f t="shared" si="34"/>
        <v>2037</v>
      </c>
      <c r="O83" s="346">
        <f t="shared" si="34"/>
        <v>2038</v>
      </c>
      <c r="P83" s="346">
        <f t="shared" si="34"/>
        <v>2039</v>
      </c>
      <c r="Q83" s="346">
        <f t="shared" si="34"/>
        <v>2040</v>
      </c>
      <c r="R83" s="346">
        <f t="shared" si="34"/>
        <v>2041</v>
      </c>
      <c r="S83" s="346">
        <f t="shared" si="34"/>
        <v>2042</v>
      </c>
      <c r="T83" s="346">
        <f t="shared" si="34"/>
        <v>2043</v>
      </c>
      <c r="U83" s="346">
        <f t="shared" si="34"/>
        <v>2044</v>
      </c>
      <c r="V83" s="346">
        <f t="shared" si="34"/>
        <v>2045</v>
      </c>
      <c r="W83" s="346">
        <f t="shared" si="34"/>
        <v>2046</v>
      </c>
      <c r="X83" s="372" t="s">
        <v>528</v>
      </c>
      <c r="Y83" s="372" t="s">
        <v>529</v>
      </c>
      <c r="Z83" s="346"/>
      <c r="AA83" s="346"/>
      <c r="AB83" s="346"/>
      <c r="AC83" s="346"/>
      <c r="AD83" s="346"/>
      <c r="AE83" s="346"/>
      <c r="AF83" s="346"/>
      <c r="AG83" s="346"/>
      <c r="AH83" s="347"/>
      <c r="AI83" s="347"/>
      <c r="AJ83" s="347"/>
      <c r="AK83" s="347"/>
    </row>
    <row r="84" spans="2:37" s="344" customFormat="1" ht="11.25" customHeight="1">
      <c r="B84" s="371"/>
      <c r="C84" s="348">
        <v>0</v>
      </c>
      <c r="D84" s="348">
        <f t="shared" ref="D84:W84" si="35">+C84+1</f>
        <v>1</v>
      </c>
      <c r="E84" s="348">
        <f t="shared" si="35"/>
        <v>2</v>
      </c>
      <c r="F84" s="348">
        <f t="shared" si="35"/>
        <v>3</v>
      </c>
      <c r="G84" s="348">
        <f t="shared" si="35"/>
        <v>4</v>
      </c>
      <c r="H84" s="348">
        <f t="shared" si="35"/>
        <v>5</v>
      </c>
      <c r="I84" s="348">
        <f t="shared" si="35"/>
        <v>6</v>
      </c>
      <c r="J84" s="348">
        <f t="shared" si="35"/>
        <v>7</v>
      </c>
      <c r="K84" s="348">
        <f t="shared" si="35"/>
        <v>8</v>
      </c>
      <c r="L84" s="348">
        <f t="shared" si="35"/>
        <v>9</v>
      </c>
      <c r="M84" s="348">
        <f t="shared" si="35"/>
        <v>10</v>
      </c>
      <c r="N84" s="348">
        <f t="shared" si="35"/>
        <v>11</v>
      </c>
      <c r="O84" s="348">
        <f t="shared" si="35"/>
        <v>12</v>
      </c>
      <c r="P84" s="348">
        <f t="shared" si="35"/>
        <v>13</v>
      </c>
      <c r="Q84" s="348">
        <f t="shared" si="35"/>
        <v>14</v>
      </c>
      <c r="R84" s="348">
        <f t="shared" si="35"/>
        <v>15</v>
      </c>
      <c r="S84" s="348">
        <f t="shared" si="35"/>
        <v>16</v>
      </c>
      <c r="T84" s="348">
        <f t="shared" si="35"/>
        <v>17</v>
      </c>
      <c r="U84" s="348">
        <f t="shared" si="35"/>
        <v>18</v>
      </c>
      <c r="V84" s="348">
        <f t="shared" si="35"/>
        <v>19</v>
      </c>
      <c r="W84" s="348">
        <f t="shared" si="35"/>
        <v>20</v>
      </c>
      <c r="X84" s="372"/>
      <c r="Y84" s="372"/>
      <c r="Z84" s="348"/>
      <c r="AA84" s="348"/>
      <c r="AB84" s="348"/>
      <c r="AC84" s="348"/>
      <c r="AD84" s="348"/>
      <c r="AE84" s="348"/>
      <c r="AF84" s="348"/>
      <c r="AG84" s="348"/>
      <c r="AH84" s="347"/>
      <c r="AI84" s="347"/>
      <c r="AJ84" s="347"/>
      <c r="AK84" s="347"/>
    </row>
    <row r="85" spans="2:37" s="349" customFormat="1" ht="11.25" customHeight="1">
      <c r="B85" s="357" t="s">
        <v>572</v>
      </c>
      <c r="C85" s="368">
        <v>0</v>
      </c>
      <c r="D85" s="368">
        <f>'15'!AI37+'15'!AH7</f>
        <v>0</v>
      </c>
      <c r="E85" s="368">
        <f>D85*(1-'5'!$E$18)</f>
        <v>0</v>
      </c>
      <c r="F85" s="368">
        <f>E85*(1-'5'!$E$18)</f>
        <v>0</v>
      </c>
      <c r="G85" s="368">
        <f>F85*(1-'5'!$E$18)</f>
        <v>0</v>
      </c>
      <c r="H85" s="368">
        <f>G85*(1-'5'!$E$18)</f>
        <v>0</v>
      </c>
      <c r="I85" s="368">
        <f>H85*(1-'5'!$E$18)</f>
        <v>0</v>
      </c>
      <c r="J85" s="368">
        <f>I85*(1-'5'!$E$18)</f>
        <v>0</v>
      </c>
      <c r="K85" s="368">
        <f>J85*(1-'5'!$E$18)</f>
        <v>0</v>
      </c>
      <c r="L85" s="368">
        <f>K85*(1-'5'!$E$18)</f>
        <v>0</v>
      </c>
      <c r="M85" s="368">
        <f>L85*(1-'5'!$E$18)</f>
        <v>0</v>
      </c>
      <c r="N85" s="368">
        <f>M85*(1-'5'!$E$18)</f>
        <v>0</v>
      </c>
      <c r="O85" s="368">
        <f>N85*(1-'5'!$E$18)</f>
        <v>0</v>
      </c>
      <c r="P85" s="368">
        <f>O85*(1-'5'!$E$18)</f>
        <v>0</v>
      </c>
      <c r="Q85" s="368">
        <f>P85*(1-'5'!$E$18)</f>
        <v>0</v>
      </c>
      <c r="R85" s="368">
        <f>Q85*(1-'5'!$E$18)</f>
        <v>0</v>
      </c>
      <c r="S85" s="368">
        <f>R85*(1-'5'!$E$18)</f>
        <v>0</v>
      </c>
      <c r="T85" s="368">
        <f>S85*(1-'5'!$E$18)</f>
        <v>0</v>
      </c>
      <c r="U85" s="368">
        <f>T85*(1-'5'!$E$18)</f>
        <v>0</v>
      </c>
      <c r="V85" s="368">
        <f>U85*(1-'5'!$E$18)</f>
        <v>0</v>
      </c>
      <c r="W85" s="373">
        <f>V85*(1-'5'!$E$18)</f>
        <v>0</v>
      </c>
      <c r="X85" s="373">
        <f>AVERAGE(D85:W85)</f>
        <v>0</v>
      </c>
      <c r="Y85" s="373">
        <f>SUM(D85:W85)</f>
        <v>0</v>
      </c>
    </row>
    <row r="86" spans="2:37" s="349" customFormat="1" ht="11.25" customHeight="1">
      <c r="B86" s="355" t="s">
        <v>129</v>
      </c>
      <c r="C86" s="369">
        <f t="shared" ref="C86:W86" si="36">SUM(C85:C85)</f>
        <v>0</v>
      </c>
      <c r="D86" s="369">
        <f t="shared" si="36"/>
        <v>0</v>
      </c>
      <c r="E86" s="369">
        <f t="shared" si="36"/>
        <v>0</v>
      </c>
      <c r="F86" s="369">
        <f t="shared" si="36"/>
        <v>0</v>
      </c>
      <c r="G86" s="369">
        <f t="shared" si="36"/>
        <v>0</v>
      </c>
      <c r="H86" s="369">
        <f t="shared" si="36"/>
        <v>0</v>
      </c>
      <c r="I86" s="369">
        <f t="shared" si="36"/>
        <v>0</v>
      </c>
      <c r="J86" s="369">
        <f t="shared" si="36"/>
        <v>0</v>
      </c>
      <c r="K86" s="369">
        <f t="shared" si="36"/>
        <v>0</v>
      </c>
      <c r="L86" s="369">
        <f t="shared" si="36"/>
        <v>0</v>
      </c>
      <c r="M86" s="369">
        <f t="shared" si="36"/>
        <v>0</v>
      </c>
      <c r="N86" s="369">
        <f t="shared" si="36"/>
        <v>0</v>
      </c>
      <c r="O86" s="369">
        <f t="shared" si="36"/>
        <v>0</v>
      </c>
      <c r="P86" s="369">
        <f t="shared" si="36"/>
        <v>0</v>
      </c>
      <c r="Q86" s="369">
        <f t="shared" si="36"/>
        <v>0</v>
      </c>
      <c r="R86" s="369">
        <f t="shared" si="36"/>
        <v>0</v>
      </c>
      <c r="S86" s="369">
        <f t="shared" si="36"/>
        <v>0</v>
      </c>
      <c r="T86" s="369">
        <f t="shared" si="36"/>
        <v>0</v>
      </c>
      <c r="U86" s="369">
        <f t="shared" si="36"/>
        <v>0</v>
      </c>
      <c r="V86" s="369">
        <f t="shared" si="36"/>
        <v>0</v>
      </c>
      <c r="W86" s="374">
        <f t="shared" si="36"/>
        <v>0</v>
      </c>
      <c r="X86" s="374">
        <f>AVERAGE(D86:W86)</f>
        <v>0</v>
      </c>
      <c r="Y86" s="374">
        <f>SUM(D86:W86)</f>
        <v>0</v>
      </c>
      <c r="Z86" s="374"/>
      <c r="AA86" s="374"/>
      <c r="AB86" s="374"/>
      <c r="AC86" s="374"/>
      <c r="AD86" s="374"/>
      <c r="AE86" s="374"/>
      <c r="AF86" s="374"/>
      <c r="AG86" s="374"/>
      <c r="AH86" s="374"/>
      <c r="AI86" s="374"/>
      <c r="AJ86" s="374"/>
      <c r="AK86" s="374"/>
    </row>
  </sheetData>
  <sheetProtection algorithmName="SHA-512" hashValue="Ydw/7bRL/ip9FevggmtQciJnis2ohQdKXZ1d//7JB+o7AAc9+9Qay3Fw8YI0u9zr+yqrht86Cl8NfM0DONQ2GQ==" saltValue="1rr1xpWU+/QHBgXrcS1+GA==" spinCount="100000" sheet="1" objects="1" scenarios="1"/>
  <mergeCells count="15">
    <mergeCell ref="AH2:AH3"/>
    <mergeCell ref="AJ52:AJ53"/>
    <mergeCell ref="AK52:AK53"/>
    <mergeCell ref="AH83:AH84"/>
    <mergeCell ref="AI83:AI84"/>
    <mergeCell ref="AJ83:AJ84"/>
    <mergeCell ref="AI2:AI3"/>
    <mergeCell ref="AJ2:AJ3"/>
    <mergeCell ref="AK2:AK3"/>
    <mergeCell ref="B83:B84"/>
    <mergeCell ref="AH52:AH53"/>
    <mergeCell ref="X83:X84"/>
    <mergeCell ref="Y83:Y84"/>
    <mergeCell ref="AK83:AK84"/>
    <mergeCell ref="AI52:AI5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F763AAECEFB84581312E9301A8D199" ma:contentTypeVersion="14" ma:contentTypeDescription="Creare un nuovo documento." ma:contentTypeScope="" ma:versionID="69381a73e4197ad2aa36d69c2a6c2fad">
  <xsd:schema xmlns:xsd="http://www.w3.org/2001/XMLSchema" xmlns:xs="http://www.w3.org/2001/XMLSchema" xmlns:p="http://schemas.microsoft.com/office/2006/metadata/properties" xmlns:ns3="65874864-81fa-44b9-9775-45eed293f296" xmlns:ns4="fad5280c-f731-47da-aadf-28790b480b42" targetNamespace="http://schemas.microsoft.com/office/2006/metadata/properties" ma:root="true" ma:fieldsID="3babd2f0ab5c15031b727cdb98db5793" ns3:_="" ns4:_="">
    <xsd:import namespace="65874864-81fa-44b9-9775-45eed293f296"/>
    <xsd:import namespace="fad5280c-f731-47da-aadf-28790b480b4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874864-81fa-44b9-9775-45eed293f2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d5280c-f731-47da-aadf-28790b480b4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E5FD7D6-8A07-4E52-A400-588A240592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874864-81fa-44b9-9775-45eed293f296"/>
    <ds:schemaRef ds:uri="fad5280c-f731-47da-aadf-28790b480b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C2C974-E8DA-48E0-A212-1C82705D6C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76201D-2C1A-437F-9028-F07046F995C2}">
  <ds:schemaRefs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fad5280c-f731-47da-aadf-28790b480b42"/>
    <ds:schemaRef ds:uri="http://purl.org/dc/dcmitype/"/>
    <ds:schemaRef ds:uri="http://schemas.openxmlformats.org/package/2006/metadata/core-properties"/>
    <ds:schemaRef ds:uri="65874864-81fa-44b9-9775-45eed293f296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19</vt:i4>
      </vt:variant>
      <vt:variant>
        <vt:lpstr>Intervalli denominati</vt:lpstr>
      </vt:variant>
      <vt:variant>
        <vt:i4>1</vt:i4>
      </vt:variant>
    </vt:vector>
  </HeadingPairs>
  <TitlesOfParts>
    <vt:vector size="20" baseType="lpstr">
      <vt:lpstr>SIMULATORE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'14'!Area_stampa</vt:lpstr>
    </vt:vector>
  </TitlesOfParts>
  <Manager/>
  <Company>SNAM SPA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Nicola Palestra</dc:creator>
  <cp:keywords/>
  <dc:description/>
  <cp:lastModifiedBy>Enzo Prato</cp:lastModifiedBy>
  <cp:revision/>
  <dcterms:created xsi:type="dcterms:W3CDTF">2020-07-13T10:35:52Z</dcterms:created>
  <dcterms:modified xsi:type="dcterms:W3CDTF">2026-07-01T11:47:48Z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0x010100A7F763AAECEFB84581312E9301A8D199</vt:lpwstr>
  </property>
</Properties>
</file>